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iccoli\Desktop\CSPC Meeting Minutes\"/>
    </mc:Choice>
  </mc:AlternateContent>
  <bookViews>
    <workbookView xWindow="0" yWindow="0" windowWidth="25200" windowHeight="11985"/>
  </bookViews>
  <sheets>
    <sheet name="Budget 2017-2018 May 2018" sheetId="3" r:id="rId1"/>
    <sheet name=" Operating Budget TCDSB May2018" sheetId="2" r:id="rId2"/>
    <sheet name="Sheet1" sheetId="1" r:id="rId3"/>
  </sheets>
  <externalReferences>
    <externalReference r:id="rId4"/>
    <externalReference r:id="rId5"/>
  </externalReferences>
  <definedNames>
    <definedName name="_xlnm.Print_Area" localSheetId="1">' Operating Budget TCDSB May2018'!$A$1:$H$68</definedName>
    <definedName name="_xlnm.Print_Area" localSheetId="0">'Budget 2017-2018 May 2018'!$A$1:$F$57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" l="1"/>
  <c r="D52" i="3"/>
  <c r="E45" i="3"/>
  <c r="F45" i="3" s="1"/>
  <c r="D54" i="3" s="1"/>
  <c r="D45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D27" i="3"/>
  <c r="F27" i="3" s="1"/>
  <c r="F26" i="3"/>
  <c r="F25" i="3"/>
  <c r="F24" i="3"/>
  <c r="F23" i="3"/>
  <c r="F22" i="3"/>
  <c r="E17" i="3"/>
  <c r="C17" i="3"/>
  <c r="C19" i="3" s="1"/>
  <c r="B17" i="3"/>
  <c r="D16" i="3"/>
  <c r="D17" i="3" s="1"/>
  <c r="F15" i="3"/>
  <c r="D15" i="3"/>
  <c r="F13" i="3"/>
  <c r="F12" i="3"/>
  <c r="E10" i="3"/>
  <c r="E19" i="3" s="1"/>
  <c r="C10" i="3"/>
  <c r="F9" i="3"/>
  <c r="D9" i="3"/>
  <c r="D8" i="3"/>
  <c r="F8" i="3" s="1"/>
  <c r="F7" i="3"/>
  <c r="D7" i="3"/>
  <c r="B6" i="3"/>
  <c r="D6" i="3" s="1"/>
  <c r="F6" i="3" s="1"/>
  <c r="B5" i="3"/>
  <c r="D5" i="3" s="1"/>
  <c r="F5" i="3" s="1"/>
  <c r="F4" i="3"/>
  <c r="D4" i="3"/>
  <c r="G67" i="2"/>
  <c r="H61" i="2"/>
  <c r="H60" i="2"/>
  <c r="F60" i="2"/>
  <c r="E60" i="2"/>
  <c r="G59" i="2"/>
  <c r="G58" i="2"/>
  <c r="G57" i="2"/>
  <c r="G56" i="2"/>
  <c r="G55" i="2"/>
  <c r="G54" i="2"/>
  <c r="G53" i="2"/>
  <c r="E53" i="2"/>
  <c r="G52" i="2"/>
  <c r="G51" i="2"/>
  <c r="G50" i="2"/>
  <c r="G49" i="2"/>
  <c r="G48" i="2"/>
  <c r="G47" i="2"/>
  <c r="G46" i="2"/>
  <c r="E45" i="2"/>
  <c r="G45" i="2" s="1"/>
  <c r="G44" i="2"/>
  <c r="G43" i="2"/>
  <c r="D43" i="2"/>
  <c r="G42" i="2"/>
  <c r="D42" i="2"/>
  <c r="G41" i="2"/>
  <c r="D41" i="2"/>
  <c r="D60" i="2" s="1"/>
  <c r="D61" i="2" s="1"/>
  <c r="G40" i="2"/>
  <c r="G39" i="2"/>
  <c r="G38" i="2"/>
  <c r="G37" i="2"/>
  <c r="H33" i="2"/>
  <c r="E31" i="2"/>
  <c r="E33" i="2" s="1"/>
  <c r="H29" i="2"/>
  <c r="E29" i="2"/>
  <c r="G27" i="2"/>
  <c r="F25" i="2"/>
  <c r="F29" i="2" s="1"/>
  <c r="F33" i="2" s="1"/>
  <c r="F61" i="2" s="1"/>
  <c r="G24" i="2"/>
  <c r="E24" i="2"/>
  <c r="D24" i="2"/>
  <c r="D23" i="2"/>
  <c r="D29" i="2" s="1"/>
  <c r="D33" i="2" s="1"/>
  <c r="G18" i="2"/>
  <c r="G17" i="2"/>
  <c r="H15" i="2"/>
  <c r="H19" i="2" s="1"/>
  <c r="H64" i="2" s="1"/>
  <c r="H68" i="2" s="1"/>
  <c r="F15" i="2"/>
  <c r="F19" i="2" s="1"/>
  <c r="D15" i="2"/>
  <c r="D19" i="2" s="1"/>
  <c r="E10" i="2"/>
  <c r="G10" i="2" s="1"/>
  <c r="D10" i="2"/>
  <c r="G9" i="2"/>
  <c r="D9" i="2"/>
  <c r="G8" i="2"/>
  <c r="G15" i="2" s="1"/>
  <c r="G19" i="2" s="1"/>
  <c r="E8" i="2"/>
  <c r="E15" i="2" s="1"/>
  <c r="E19" i="2" s="1"/>
  <c r="D55" i="3" l="1"/>
  <c r="D57" i="3" s="1"/>
  <c r="D10" i="3"/>
  <c r="B10" i="3"/>
  <c r="B19" i="3" s="1"/>
  <c r="D19" i="3" s="1"/>
  <c r="F16" i="3"/>
  <c r="F17" i="3" s="1"/>
  <c r="F19" i="3" s="1"/>
  <c r="D64" i="2"/>
  <c r="G60" i="2"/>
  <c r="E61" i="2"/>
  <c r="G23" i="2"/>
  <c r="G29" i="2" s="1"/>
  <c r="G31" i="2"/>
  <c r="G33" i="2" s="1"/>
  <c r="G61" i="2" l="1"/>
  <c r="G64" i="2" s="1"/>
  <c r="G68" i="2" s="1"/>
  <c r="D68" i="2"/>
  <c r="E64" i="2"/>
  <c r="F64" i="2" l="1"/>
  <c r="F68" i="2" s="1"/>
  <c r="E68" i="2"/>
</calcChain>
</file>

<file path=xl/comments1.xml><?xml version="1.0" encoding="utf-8"?>
<comments xmlns="http://schemas.openxmlformats.org/spreadsheetml/2006/main">
  <authors>
    <author>Claire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Claire:</t>
        </r>
        <r>
          <rPr>
            <sz val="9"/>
            <color indexed="81"/>
            <rFont val="Tahoma"/>
            <family val="2"/>
          </rPr>
          <t xml:space="preserve">
Forecasting $8500 net revenue for pizza lunch 2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Claire:</t>
        </r>
        <r>
          <rPr>
            <sz val="9"/>
            <color indexed="81"/>
            <rFont val="Tahoma"/>
            <family val="2"/>
          </rPr>
          <t xml:space="preserve">
+9.00 March/April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Claire:</t>
        </r>
        <r>
          <rPr>
            <sz val="9"/>
            <color indexed="81"/>
            <rFont val="Tahoma"/>
            <family val="2"/>
          </rPr>
          <t xml:space="preserve">
+27.34 this period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Claire:</t>
        </r>
        <r>
          <rPr>
            <sz val="9"/>
            <color indexed="81"/>
            <rFont val="Tahoma"/>
            <family val="2"/>
          </rPr>
          <t xml:space="preserve">
Additional line item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Claire:</t>
        </r>
        <r>
          <rPr>
            <sz val="9"/>
            <color indexed="81"/>
            <rFont val="Tahoma"/>
            <family val="2"/>
          </rPr>
          <t xml:space="preserve">
Balance remaining only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Claire:</t>
        </r>
        <r>
          <rPr>
            <sz val="9"/>
            <color indexed="81"/>
            <rFont val="Tahoma"/>
            <family val="2"/>
          </rPr>
          <t xml:space="preserve">
Remaining funds from $7,000 Ipad budget</t>
        </r>
      </text>
    </comment>
  </commentList>
</comments>
</file>

<file path=xl/sharedStrings.xml><?xml version="1.0" encoding="utf-8"?>
<sst xmlns="http://schemas.openxmlformats.org/spreadsheetml/2006/main" count="122" uniqueCount="97">
  <si>
    <t xml:space="preserve">St John Catholic School </t>
  </si>
  <si>
    <t>Meeting Date: 05/16/2018</t>
  </si>
  <si>
    <t>CSPC Account</t>
  </si>
  <si>
    <t>Period Ending: 05/14/2018</t>
  </si>
  <si>
    <t>Balance Brought forward as at September 30th 2017</t>
  </si>
  <si>
    <t xml:space="preserve">Fundraising Income: </t>
  </si>
  <si>
    <t>Oct-Dec 2017</t>
  </si>
  <si>
    <t>Jan-March 2018</t>
  </si>
  <si>
    <t>April-May 2018</t>
  </si>
  <si>
    <t>YTD</t>
  </si>
  <si>
    <t>Budget</t>
  </si>
  <si>
    <t>Bake Sale &amp; 50/50</t>
  </si>
  <si>
    <t>Halloween Dance</t>
  </si>
  <si>
    <t>Pizza Lunch 1 (Oct-Jan)</t>
  </si>
  <si>
    <t>Pizza Lunch 2 (Feb-June)</t>
  </si>
  <si>
    <t>Spring Carnival</t>
  </si>
  <si>
    <t>St John Family Social</t>
  </si>
  <si>
    <t>Total Fundraising Income:</t>
  </si>
  <si>
    <t>Swim Team Income:</t>
  </si>
  <si>
    <t xml:space="preserve">Misc. Income </t>
  </si>
  <si>
    <t>Total Income:</t>
  </si>
  <si>
    <t>Fundraising Expenses:</t>
  </si>
  <si>
    <t xml:space="preserve">St John Family Social </t>
  </si>
  <si>
    <t>Total Fundraising Expenses</t>
  </si>
  <si>
    <t>Swim Team Expenses</t>
  </si>
  <si>
    <t>Total Fundraising &amp; Swim Team Expenses</t>
  </si>
  <si>
    <t>Operating Expenses</t>
  </si>
  <si>
    <t>Academic Contests</t>
  </si>
  <si>
    <t>Arts Development</t>
  </si>
  <si>
    <t>Athletic Development</t>
  </si>
  <si>
    <t>Athletics - Rocks &amp; Rings</t>
  </si>
  <si>
    <t>Bank Charges</t>
  </si>
  <si>
    <t>Christmas Parade</t>
  </si>
  <si>
    <t>Classroom Materials</t>
  </si>
  <si>
    <t>Colour Keys Program</t>
  </si>
  <si>
    <t>Developmental Assets</t>
  </si>
  <si>
    <t>French Resources</t>
  </si>
  <si>
    <t>Graduation</t>
  </si>
  <si>
    <t>Guest Speakers</t>
  </si>
  <si>
    <t>In-school Performances</t>
  </si>
  <si>
    <t>IPADS</t>
  </si>
  <si>
    <t>JK Welcome</t>
  </si>
  <si>
    <t>Kinder Development</t>
  </si>
  <si>
    <t>Library Resources</t>
  </si>
  <si>
    <t>Lice Check</t>
  </si>
  <si>
    <t>Musical Instrument Repair/audio</t>
  </si>
  <si>
    <t>Principals Discretionary Fund</t>
  </si>
  <si>
    <t>STEM in the Classroom</t>
  </si>
  <si>
    <t>Website domain name change</t>
  </si>
  <si>
    <t>White Boards</t>
  </si>
  <si>
    <t>Total Operating Expenses</t>
  </si>
  <si>
    <t>Grand Total Expenses</t>
  </si>
  <si>
    <t>Balance</t>
  </si>
  <si>
    <t xml:space="preserve">Float </t>
  </si>
  <si>
    <t>Swim Team Balance</t>
  </si>
  <si>
    <t>Payment of Prior Year Expenses</t>
  </si>
  <si>
    <t>Balance Unallocated</t>
  </si>
  <si>
    <t>St John Catholic School CSPC Budget 2017-2018 YTD 05/14/18</t>
  </si>
  <si>
    <t>Fundrasiers YTD (Oct-May)</t>
  </si>
  <si>
    <t>Gross Revenue</t>
  </si>
  <si>
    <t>Expenses</t>
  </si>
  <si>
    <t>Net Revenue</t>
  </si>
  <si>
    <t>Variance to Budget</t>
  </si>
  <si>
    <t>Pizza Lunch 1</t>
  </si>
  <si>
    <t>Pizza Lunch 2</t>
  </si>
  <si>
    <t>Sub-total YTD</t>
  </si>
  <si>
    <t>Additional Income:</t>
  </si>
  <si>
    <t>National Bank closure</t>
  </si>
  <si>
    <t>Donation</t>
  </si>
  <si>
    <t>Fundraisers (Forecast May-Jun)</t>
  </si>
  <si>
    <t>Sub-total Forecast</t>
  </si>
  <si>
    <t>Full Year Forecast</t>
  </si>
  <si>
    <t>Operating Expenses YTD</t>
  </si>
  <si>
    <t>Academic Contests - Math (U of W)</t>
  </si>
  <si>
    <t xml:space="preserve"> </t>
  </si>
  <si>
    <t>Bank Fees</t>
  </si>
  <si>
    <t>Classroom Materials (21 FT @200/7 PT @ 100)</t>
  </si>
  <si>
    <t>Color keys program</t>
  </si>
  <si>
    <t>Development Assets</t>
  </si>
  <si>
    <t>French resources</t>
  </si>
  <si>
    <t>In-School Performances</t>
  </si>
  <si>
    <t>Musical Instrument purchase/repair/audio</t>
  </si>
  <si>
    <t>Principal's Discretionary Fund</t>
  </si>
  <si>
    <t>STEM in the classroom</t>
  </si>
  <si>
    <t>Website name change</t>
  </si>
  <si>
    <t>White boards</t>
  </si>
  <si>
    <t>Total Expenditure:</t>
  </si>
  <si>
    <t>Current Ledger Balance @ 05/14/2018:</t>
  </si>
  <si>
    <t>Consists of:</t>
  </si>
  <si>
    <t>Swim Team Funds @ 05/14/2018</t>
  </si>
  <si>
    <t>IPAD allocation from previous year</t>
  </si>
  <si>
    <t>CSPC Funds</t>
  </si>
  <si>
    <t>Forecast Income</t>
  </si>
  <si>
    <t>Forecast Expense</t>
  </si>
  <si>
    <t>Forecast CSPC Funds at Year End</t>
  </si>
  <si>
    <t>CSPC Float (less Blue Jays ticket advance of $3,264.43)</t>
  </si>
  <si>
    <t>Unallocated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</si>
</sst>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2" applyFont="1"/>
    <xf numFmtId="0" fontId="2" fillId="0" borderId="0" xfId="2"/>
    <xf numFmtId="164" fontId="0" fillId="0" borderId="0" xfId="1" applyFont="1"/>
    <xf numFmtId="164" fontId="3" fillId="0" borderId="1" xfId="1" applyFont="1" applyBorder="1" applyAlignment="1">
      <alignment horizontal="center" wrapText="1"/>
    </xf>
    <xf numFmtId="17" fontId="3" fillId="0" borderId="1" xfId="1" applyNumberFormat="1" applyFont="1" applyBorder="1" applyAlignment="1">
      <alignment horizontal="center" wrapText="1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0" fillId="2" borderId="4" xfId="1" applyFont="1" applyFill="1" applyBorder="1"/>
    <xf numFmtId="164" fontId="0" fillId="2" borderId="5" xfId="1" applyFont="1" applyFill="1" applyBorder="1"/>
    <xf numFmtId="164" fontId="0" fillId="2" borderId="6" xfId="1" applyFont="1" applyFill="1" applyBorder="1"/>
    <xf numFmtId="164" fontId="0" fillId="2" borderId="7" xfId="1" applyFont="1" applyFill="1" applyBorder="1"/>
    <xf numFmtId="164" fontId="2" fillId="0" borderId="0" xfId="2" applyNumberFormat="1"/>
    <xf numFmtId="164" fontId="0" fillId="2" borderId="8" xfId="1" applyFont="1" applyFill="1" applyBorder="1"/>
    <xf numFmtId="164" fontId="0" fillId="2" borderId="9" xfId="1" applyFont="1" applyFill="1" applyBorder="1"/>
    <xf numFmtId="164" fontId="0" fillId="2" borderId="10" xfId="1" applyFont="1" applyFill="1" applyBorder="1"/>
    <xf numFmtId="164" fontId="0" fillId="2" borderId="0" xfId="1" applyFont="1" applyFill="1" applyBorder="1"/>
    <xf numFmtId="164" fontId="0" fillId="2" borderId="11" xfId="1" applyFont="1" applyFill="1" applyBorder="1"/>
    <xf numFmtId="164" fontId="0" fillId="2" borderId="1" xfId="1" applyFont="1" applyFill="1" applyBorder="1"/>
    <xf numFmtId="164" fontId="0" fillId="2" borderId="12" xfId="1" applyFont="1" applyFill="1" applyBorder="1"/>
    <xf numFmtId="0" fontId="4" fillId="0" borderId="2" xfId="2" applyFont="1" applyBorder="1" applyAlignment="1">
      <alignment horizontal="centerContinuous"/>
    </xf>
    <xf numFmtId="0" fontId="5" fillId="0" borderId="4" xfId="2" applyFont="1" applyBorder="1" applyAlignment="1">
      <alignment horizontal="centerContinuous"/>
    </xf>
    <xf numFmtId="0" fontId="2" fillId="0" borderId="13" xfId="2" applyFont="1" applyBorder="1" applyAlignment="1">
      <alignment horizontal="centerContinuous"/>
    </xf>
    <xf numFmtId="0" fontId="2" fillId="0" borderId="4" xfId="2" applyFont="1" applyBorder="1" applyAlignment="1">
      <alignment horizontal="centerContinuous"/>
    </xf>
    <xf numFmtId="0" fontId="2" fillId="0" borderId="0" xfId="2" applyFont="1" applyAlignment="1">
      <alignment horizontal="left"/>
    </xf>
    <xf numFmtId="0" fontId="4" fillId="0" borderId="14" xfId="2" applyFont="1" applyBorder="1" applyAlignment="1">
      <alignment horizontal="left" vertical="center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5" fillId="0" borderId="19" xfId="2" applyFont="1" applyBorder="1" applyAlignment="1">
      <alignment horizontal="left"/>
    </xf>
    <xf numFmtId="44" fontId="5" fillId="0" borderId="20" xfId="3" applyNumberFormat="1" applyFont="1" applyFill="1" applyBorder="1" applyAlignment="1">
      <alignment horizontal="left"/>
    </xf>
    <xf numFmtId="44" fontId="5" fillId="0" borderId="1" xfId="3" applyNumberFormat="1" applyFont="1" applyFill="1" applyBorder="1" applyAlignment="1">
      <alignment horizontal="left"/>
    </xf>
    <xf numFmtId="44" fontId="5" fillId="0" borderId="21" xfId="3" applyNumberFormat="1" applyFont="1" applyBorder="1" applyAlignment="1">
      <alignment horizontal="left"/>
    </xf>
    <xf numFmtId="44" fontId="5" fillId="0" borderId="22" xfId="3" applyNumberFormat="1" applyFont="1" applyBorder="1" applyAlignment="1">
      <alignment horizontal="left"/>
    </xf>
    <xf numFmtId="0" fontId="5" fillId="0" borderId="23" xfId="2" applyFont="1" applyBorder="1" applyAlignment="1">
      <alignment horizontal="left"/>
    </xf>
    <xf numFmtId="44" fontId="5" fillId="0" borderId="24" xfId="3" applyNumberFormat="1" applyFont="1" applyFill="1" applyBorder="1" applyAlignment="1">
      <alignment horizontal="left"/>
    </xf>
    <xf numFmtId="44" fontId="5" fillId="0" borderId="12" xfId="3" applyNumberFormat="1" applyFont="1" applyFill="1" applyBorder="1" applyAlignment="1">
      <alignment horizontal="left"/>
    </xf>
    <xf numFmtId="44" fontId="5" fillId="0" borderId="25" xfId="3" applyNumberFormat="1" applyFont="1" applyBorder="1" applyAlignment="1">
      <alignment horizontal="left"/>
    </xf>
    <xf numFmtId="44" fontId="5" fillId="0" borderId="26" xfId="3" applyNumberFormat="1" applyFont="1" applyBorder="1" applyAlignment="1">
      <alignment horizontal="left"/>
    </xf>
    <xf numFmtId="0" fontId="5" fillId="0" borderId="27" xfId="2" applyFont="1" applyBorder="1" applyAlignment="1">
      <alignment horizontal="left"/>
    </xf>
    <xf numFmtId="44" fontId="5" fillId="0" borderId="28" xfId="3" applyNumberFormat="1" applyFont="1" applyFill="1" applyBorder="1" applyAlignment="1">
      <alignment horizontal="left"/>
    </xf>
    <xf numFmtId="44" fontId="5" fillId="0" borderId="29" xfId="3" applyNumberFormat="1" applyFont="1" applyFill="1" applyBorder="1" applyAlignment="1">
      <alignment horizontal="left"/>
    </xf>
    <xf numFmtId="44" fontId="5" fillId="0" borderId="30" xfId="3" applyNumberFormat="1" applyFont="1" applyBorder="1" applyAlignment="1">
      <alignment horizontal="left"/>
    </xf>
    <xf numFmtId="44" fontId="5" fillId="0" borderId="31" xfId="3" applyNumberFormat="1" applyFont="1" applyBorder="1" applyAlignment="1">
      <alignment horizontal="left"/>
    </xf>
    <xf numFmtId="0" fontId="5" fillId="0" borderId="32" xfId="2" applyFont="1" applyBorder="1" applyAlignment="1">
      <alignment horizontal="left"/>
    </xf>
    <xf numFmtId="44" fontId="5" fillId="2" borderId="33" xfId="3" applyNumberFormat="1" applyFont="1" applyFill="1" applyBorder="1" applyAlignment="1">
      <alignment horizontal="left"/>
    </xf>
    <xf numFmtId="44" fontId="5" fillId="2" borderId="34" xfId="3" applyNumberFormat="1" applyFont="1" applyFill="1" applyBorder="1" applyAlignment="1">
      <alignment horizontal="left"/>
    </xf>
    <xf numFmtId="44" fontId="5" fillId="0" borderId="35" xfId="3" applyNumberFormat="1" applyFont="1" applyBorder="1" applyAlignment="1">
      <alignment horizontal="left"/>
    </xf>
    <xf numFmtId="44" fontId="5" fillId="2" borderId="36" xfId="3" applyNumberFormat="1" applyFont="1" applyFill="1" applyBorder="1" applyAlignment="1">
      <alignment horizontal="left"/>
    </xf>
    <xf numFmtId="44" fontId="5" fillId="3" borderId="33" xfId="3" applyNumberFormat="1" applyFont="1" applyFill="1" applyBorder="1" applyAlignment="1">
      <alignment horizontal="left"/>
    </xf>
    <xf numFmtId="0" fontId="4" fillId="0" borderId="37" xfId="2" applyFont="1" applyBorder="1" applyAlignment="1">
      <alignment horizontal="left"/>
    </xf>
    <xf numFmtId="44" fontId="4" fillId="0" borderId="5" xfId="3" applyNumberFormat="1" applyFont="1" applyFill="1" applyBorder="1" applyAlignment="1">
      <alignment horizontal="left"/>
    </xf>
    <xf numFmtId="44" fontId="4" fillId="0" borderId="3" xfId="3" applyNumberFormat="1" applyFont="1" applyBorder="1" applyAlignment="1">
      <alignment horizontal="left"/>
    </xf>
    <xf numFmtId="44" fontId="4" fillId="2" borderId="3" xfId="3" applyNumberFormat="1" applyFont="1" applyFill="1" applyBorder="1" applyAlignment="1">
      <alignment horizontal="left"/>
    </xf>
    <xf numFmtId="44" fontId="4" fillId="0" borderId="38" xfId="3" applyNumberFormat="1" applyFont="1" applyBorder="1" applyAlignment="1">
      <alignment horizontal="left"/>
    </xf>
    <xf numFmtId="164" fontId="4" fillId="3" borderId="6" xfId="3" applyNumberFormat="1" applyFont="1" applyFill="1" applyBorder="1" applyAlignment="1">
      <alignment horizontal="left"/>
    </xf>
    <xf numFmtId="0" fontId="4" fillId="0" borderId="39" xfId="2" applyFont="1" applyBorder="1" applyAlignment="1">
      <alignment horizontal="left"/>
    </xf>
    <xf numFmtId="44" fontId="4" fillId="0" borderId="11" xfId="3" applyNumberFormat="1" applyFont="1" applyFill="1" applyBorder="1" applyAlignment="1">
      <alignment horizontal="left"/>
    </xf>
    <xf numFmtId="44" fontId="4" fillId="0" borderId="11" xfId="3" applyNumberFormat="1" applyFont="1" applyBorder="1" applyAlignment="1">
      <alignment horizontal="left"/>
    </xf>
    <xf numFmtId="44" fontId="4" fillId="2" borderId="11" xfId="3" applyNumberFormat="1" applyFont="1" applyFill="1" applyBorder="1" applyAlignment="1">
      <alignment horizontal="left"/>
    </xf>
    <xf numFmtId="0" fontId="5" fillId="0" borderId="21" xfId="2" applyFont="1" applyBorder="1" applyAlignment="1">
      <alignment horizontal="left"/>
    </xf>
    <xf numFmtId="44" fontId="4" fillId="0" borderId="1" xfId="3" applyNumberFormat="1" applyFont="1" applyBorder="1" applyAlignment="1">
      <alignment horizontal="left"/>
    </xf>
    <xf numFmtId="44" fontId="5" fillId="2" borderId="1" xfId="3" applyNumberFormat="1" applyFont="1" applyFill="1" applyBorder="1" applyAlignment="1">
      <alignment horizontal="left"/>
    </xf>
    <xf numFmtId="0" fontId="5" fillId="0" borderId="40" xfId="2" applyFont="1" applyBorder="1" applyAlignment="1">
      <alignment horizontal="left"/>
    </xf>
    <xf numFmtId="44" fontId="5" fillId="0" borderId="29" xfId="3" applyNumberFormat="1" applyFont="1" applyBorder="1" applyAlignment="1">
      <alignment horizontal="left"/>
    </xf>
    <xf numFmtId="44" fontId="5" fillId="2" borderId="29" xfId="3" applyNumberFormat="1" applyFont="1" applyFill="1" applyBorder="1" applyAlignment="1">
      <alignment horizontal="left"/>
    </xf>
    <xf numFmtId="44" fontId="4" fillId="0" borderId="29" xfId="3" applyNumberFormat="1" applyFont="1" applyBorder="1" applyAlignment="1">
      <alignment horizontal="left"/>
    </xf>
    <xf numFmtId="0" fontId="4" fillId="0" borderId="41" xfId="2" applyFont="1" applyBorder="1" applyAlignment="1">
      <alignment horizontal="left"/>
    </xf>
    <xf numFmtId="44" fontId="5" fillId="0" borderId="42" xfId="3" applyNumberFormat="1" applyFont="1" applyBorder="1" applyAlignment="1">
      <alignment horizontal="left"/>
    </xf>
    <xf numFmtId="44" fontId="5" fillId="0" borderId="11" xfId="3" applyNumberFormat="1" applyFont="1" applyBorder="1" applyAlignment="1">
      <alignment horizontal="left"/>
    </xf>
    <xf numFmtId="44" fontId="4" fillId="0" borderId="43" xfId="3" applyNumberFormat="1" applyFont="1" applyBorder="1" applyAlignment="1">
      <alignment horizontal="left"/>
    </xf>
    <xf numFmtId="44" fontId="4" fillId="0" borderId="44" xfId="3" applyNumberFormat="1" applyFont="1" applyBorder="1" applyAlignment="1">
      <alignment horizontal="left"/>
    </xf>
    <xf numFmtId="44" fontId="5" fillId="0" borderId="20" xfId="3" applyNumberFormat="1" applyFont="1" applyBorder="1" applyAlignment="1">
      <alignment horizontal="left"/>
    </xf>
    <xf numFmtId="44" fontId="4" fillId="2" borderId="1" xfId="3" applyNumberFormat="1" applyFont="1" applyFill="1" applyBorder="1" applyAlignment="1">
      <alignment horizontal="left"/>
    </xf>
    <xf numFmtId="44" fontId="4" fillId="0" borderId="21" xfId="3" applyNumberFormat="1" applyFont="1" applyBorder="1" applyAlignment="1">
      <alignment horizontal="left"/>
    </xf>
    <xf numFmtId="44" fontId="4" fillId="2" borderId="22" xfId="3" applyNumberFormat="1" applyFont="1" applyFill="1" applyBorder="1" applyAlignment="1">
      <alignment horizontal="left"/>
    </xf>
    <xf numFmtId="44" fontId="5" fillId="2" borderId="24" xfId="3" applyNumberFormat="1" applyFont="1" applyFill="1" applyBorder="1" applyAlignment="1">
      <alignment horizontal="left"/>
    </xf>
    <xf numFmtId="44" fontId="5" fillId="0" borderId="12" xfId="3" applyNumberFormat="1" applyFont="1" applyBorder="1" applyAlignment="1">
      <alignment horizontal="left"/>
    </xf>
    <xf numFmtId="44" fontId="4" fillId="2" borderId="12" xfId="3" applyNumberFormat="1" applyFont="1" applyFill="1" applyBorder="1" applyAlignment="1">
      <alignment horizontal="left"/>
    </xf>
    <xf numFmtId="44" fontId="4" fillId="0" borderId="25" xfId="3" applyNumberFormat="1" applyFont="1" applyBorder="1" applyAlignment="1">
      <alignment horizontal="left"/>
    </xf>
    <xf numFmtId="44" fontId="4" fillId="0" borderId="26" xfId="3" applyNumberFormat="1" applyFont="1" applyBorder="1" applyAlignment="1">
      <alignment horizontal="left"/>
    </xf>
    <xf numFmtId="0" fontId="4" fillId="0" borderId="2" xfId="2" applyFont="1" applyBorder="1" applyAlignment="1">
      <alignment horizontal="left"/>
    </xf>
    <xf numFmtId="44" fontId="4" fillId="0" borderId="13" xfId="3" applyNumberFormat="1" applyFont="1" applyBorder="1" applyAlignment="1">
      <alignment horizontal="left"/>
    </xf>
    <xf numFmtId="44" fontId="4" fillId="3" borderId="13" xfId="3" applyNumberFormat="1" applyFont="1" applyFill="1" applyBorder="1" applyAlignment="1">
      <alignment horizontal="left"/>
    </xf>
    <xf numFmtId="44" fontId="4" fillId="0" borderId="4" xfId="3" applyNumberFormat="1" applyFont="1" applyBorder="1" applyAlignment="1">
      <alignment horizontal="left"/>
    </xf>
    <xf numFmtId="44" fontId="5" fillId="0" borderId="0" xfId="3" applyNumberFormat="1" applyFont="1" applyAlignment="1">
      <alignment horizontal="left"/>
    </xf>
    <xf numFmtId="44" fontId="5" fillId="0" borderId="0" xfId="3" applyNumberFormat="1" applyFont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44" fontId="5" fillId="0" borderId="3" xfId="3" applyNumberFormat="1" applyFont="1" applyBorder="1" applyAlignment="1">
      <alignment horizontal="left"/>
    </xf>
    <xf numFmtId="44" fontId="4" fillId="3" borderId="3" xfId="3" applyNumberFormat="1" applyFont="1" applyFill="1" applyBorder="1" applyAlignment="1">
      <alignment horizontal="left"/>
    </xf>
    <xf numFmtId="44" fontId="4" fillId="3" borderId="6" xfId="3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165" fontId="5" fillId="0" borderId="0" xfId="3" applyFont="1" applyBorder="1" applyAlignment="1">
      <alignment horizontal="left"/>
    </xf>
    <xf numFmtId="165" fontId="4" fillId="0" borderId="0" xfId="3" applyFont="1" applyBorder="1" applyAlignment="1">
      <alignment horizontal="left"/>
    </xf>
    <xf numFmtId="0" fontId="4" fillId="0" borderId="37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/>
    </xf>
    <xf numFmtId="0" fontId="5" fillId="0" borderId="14" xfId="2" applyFont="1" applyBorder="1" applyAlignment="1">
      <alignment horizontal="left"/>
    </xf>
    <xf numFmtId="44" fontId="5" fillId="0" borderId="45" xfId="3" applyNumberFormat="1" applyFont="1" applyBorder="1" applyAlignment="1">
      <alignment horizontal="left"/>
    </xf>
    <xf numFmtId="44" fontId="5" fillId="0" borderId="44" xfId="2" applyNumberFormat="1" applyFont="1" applyBorder="1" applyAlignment="1">
      <alignment horizontal="left"/>
    </xf>
    <xf numFmtId="0" fontId="0" fillId="0" borderId="0" xfId="2" applyFont="1" applyAlignment="1">
      <alignment horizontal="left"/>
    </xf>
    <xf numFmtId="44" fontId="5" fillId="0" borderId="46" xfId="3" applyNumberFormat="1" applyFont="1" applyBorder="1" applyAlignment="1">
      <alignment horizontal="left"/>
    </xf>
    <xf numFmtId="44" fontId="5" fillId="0" borderId="1" xfId="3" applyNumberFormat="1" applyFont="1" applyBorder="1" applyAlignment="1">
      <alignment horizontal="left"/>
    </xf>
    <xf numFmtId="44" fontId="5" fillId="0" borderId="22" xfId="2" applyNumberFormat="1" applyFont="1" applyBorder="1" applyAlignment="1">
      <alignment horizontal="left"/>
    </xf>
    <xf numFmtId="44" fontId="5" fillId="2" borderId="46" xfId="3" applyNumberFormat="1" applyFont="1" applyFill="1" applyBorder="1" applyAlignment="1">
      <alignment horizontal="left"/>
    </xf>
    <xf numFmtId="0" fontId="6" fillId="0" borderId="19" xfId="2" applyFont="1" applyBorder="1" applyAlignment="1">
      <alignment horizontal="left" vertical="center"/>
    </xf>
    <xf numFmtId="44" fontId="5" fillId="2" borderId="47" xfId="3" applyNumberFormat="1" applyFont="1" applyFill="1" applyBorder="1" applyAlignment="1">
      <alignment horizontal="left"/>
    </xf>
    <xf numFmtId="44" fontId="5" fillId="0" borderId="26" xfId="2" applyNumberFormat="1" applyFont="1" applyBorder="1" applyAlignment="1">
      <alignment horizontal="left"/>
    </xf>
    <xf numFmtId="44" fontId="5" fillId="0" borderId="48" xfId="3" applyNumberFormat="1" applyFont="1" applyBorder="1" applyAlignment="1">
      <alignment horizontal="left"/>
    </xf>
    <xf numFmtId="44" fontId="5" fillId="0" borderId="31" xfId="2" applyNumberFormat="1" applyFont="1" applyBorder="1" applyAlignment="1">
      <alignment horizontal="left"/>
    </xf>
    <xf numFmtId="0" fontId="5" fillId="0" borderId="39" xfId="2" applyFont="1" applyBorder="1" applyAlignment="1">
      <alignment horizontal="left"/>
    </xf>
    <xf numFmtId="44" fontId="5" fillId="0" borderId="0" xfId="2" applyNumberFormat="1" applyFont="1" applyBorder="1" applyAlignment="1">
      <alignment horizontal="left"/>
    </xf>
    <xf numFmtId="44" fontId="4" fillId="2" borderId="37" xfId="3" applyNumberFormat="1" applyFont="1" applyFill="1" applyBorder="1" applyAlignment="1">
      <alignment horizontal="left"/>
    </xf>
    <xf numFmtId="44" fontId="4" fillId="0" borderId="37" xfId="3" applyNumberFormat="1" applyFont="1" applyBorder="1" applyAlignment="1">
      <alignment horizontal="left"/>
    </xf>
    <xf numFmtId="44" fontId="4" fillId="3" borderId="37" xfId="3" applyNumberFormat="1" applyFont="1" applyFill="1" applyBorder="1" applyAlignment="1">
      <alignment horizontal="left"/>
    </xf>
    <xf numFmtId="0" fontId="4" fillId="0" borderId="0" xfId="2" applyFont="1" applyBorder="1" applyAlignment="1">
      <alignment horizontal="left"/>
    </xf>
    <xf numFmtId="44" fontId="4" fillId="0" borderId="0" xfId="3" applyNumberFormat="1" applyFont="1" applyBorder="1" applyAlignment="1">
      <alignment horizontal="left"/>
    </xf>
    <xf numFmtId="44" fontId="5" fillId="0" borderId="0" xfId="2" applyNumberFormat="1" applyFont="1" applyAlignment="1">
      <alignment horizontal="left"/>
    </xf>
    <xf numFmtId="0" fontId="4" fillId="2" borderId="37" xfId="2" applyFont="1" applyFill="1" applyBorder="1" applyAlignment="1">
      <alignment horizontal="left"/>
    </xf>
    <xf numFmtId="0" fontId="4" fillId="0" borderId="0" xfId="2" applyFont="1" applyAlignment="1">
      <alignment horizontal="left"/>
    </xf>
    <xf numFmtId="44" fontId="2" fillId="0" borderId="0" xfId="3" applyNumberFormat="1" applyFont="1" applyAlignment="1">
      <alignment horizontal="left"/>
    </xf>
    <xf numFmtId="44" fontId="2" fillId="0" borderId="0" xfId="2" applyNumberFormat="1" applyFont="1" applyAlignment="1">
      <alignment horizontal="left"/>
    </xf>
  </cellXfs>
  <cellStyles count="4">
    <cellStyle name="Comma 2 2" xf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ire/Documents/CSPC%20St%20John%20School/CSPC%20Treasurer%20Documents/Files%20for%20minutes%20meeting%20Jan%2017th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ire/Documents/CSPC%20St%20John%20School/CSPC%20Treasurer%20workbook%202017-2018%20Ma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Operating Budget for TCDSB"/>
      <sheetName val="Budget 2017-2018"/>
    </sheetNames>
    <sheetDataSet>
      <sheetData sheetId="0">
        <row r="8">
          <cell r="F8">
            <v>2378.75</v>
          </cell>
        </row>
        <row r="10">
          <cell r="F10">
            <v>13974.15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Operating Budget TCDSB May2018"/>
      <sheetName val="Treasurer Rpt 17thJan2018"/>
      <sheetName val=" Bank Rec Sept2017"/>
      <sheetName val="Bank Rec Jan2018"/>
      <sheetName val="Bank Rec Jan2018 (2)"/>
      <sheetName val="Bank Rec Feb2018 (3)"/>
      <sheetName val="Bank Rec March 2018 (4)"/>
      <sheetName val="Bank Rec April 2018 (5)"/>
      <sheetName val=" Budget 2017-2018 Jan 2018"/>
      <sheetName val=" Operating Budget TCDSB Jan17th"/>
      <sheetName val="Treasurer Rpt 16May2018 (2)"/>
      <sheetName val="Budget 2017-2018 May 2018"/>
      <sheetName val="Classroom Materials"/>
      <sheetName val="Ledger"/>
      <sheetName val="STEM in the classroom"/>
      <sheetName val="Swim Team Ledg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H6">
            <v>100</v>
          </cell>
        </row>
        <row r="8">
          <cell r="H8">
            <v>674.45</v>
          </cell>
        </row>
        <row r="9">
          <cell r="D9">
            <v>10239.25</v>
          </cell>
        </row>
        <row r="10">
          <cell r="D10">
            <v>3218.5</v>
          </cell>
        </row>
        <row r="12">
          <cell r="D12">
            <v>291.85000000000002</v>
          </cell>
        </row>
        <row r="13">
          <cell r="H13">
            <v>46</v>
          </cell>
        </row>
        <row r="14">
          <cell r="H14">
            <v>273.3</v>
          </cell>
        </row>
        <row r="17">
          <cell r="H17">
            <v>650.95000000000005</v>
          </cell>
        </row>
        <row r="19">
          <cell r="D19">
            <v>10393.25</v>
          </cell>
        </row>
        <row r="20">
          <cell r="D20">
            <v>165</v>
          </cell>
        </row>
        <row r="21">
          <cell r="H21">
            <v>216.8</v>
          </cell>
        </row>
        <row r="22">
          <cell r="E22">
            <v>72.37</v>
          </cell>
        </row>
        <row r="25">
          <cell r="D25">
            <v>254</v>
          </cell>
        </row>
        <row r="26">
          <cell r="H26">
            <v>46.61</v>
          </cell>
        </row>
        <row r="27">
          <cell r="H27">
            <v>200</v>
          </cell>
        </row>
        <row r="28">
          <cell r="H28">
            <v>639.20000000000005</v>
          </cell>
        </row>
        <row r="29">
          <cell r="H29">
            <v>272.3</v>
          </cell>
        </row>
        <row r="30">
          <cell r="H30">
            <v>200</v>
          </cell>
        </row>
        <row r="31">
          <cell r="H31">
            <v>164.04</v>
          </cell>
        </row>
        <row r="33">
          <cell r="H33">
            <v>674.45</v>
          </cell>
        </row>
        <row r="34">
          <cell r="D34">
            <v>91</v>
          </cell>
        </row>
        <row r="35">
          <cell r="H35">
            <v>280.62</v>
          </cell>
        </row>
        <row r="36">
          <cell r="H36">
            <v>63.48</v>
          </cell>
        </row>
        <row r="37">
          <cell r="H37">
            <v>117.54</v>
          </cell>
        </row>
        <row r="38">
          <cell r="E38">
            <v>57.88</v>
          </cell>
        </row>
        <row r="45">
          <cell r="H45">
            <v>650.95000000000005</v>
          </cell>
        </row>
        <row r="46">
          <cell r="H46">
            <v>183.8</v>
          </cell>
        </row>
        <row r="47">
          <cell r="H47">
            <v>55</v>
          </cell>
        </row>
        <row r="48">
          <cell r="H48">
            <v>205</v>
          </cell>
        </row>
        <row r="49">
          <cell r="H49">
            <v>30.5</v>
          </cell>
        </row>
        <row r="50">
          <cell r="H50">
            <v>200</v>
          </cell>
        </row>
        <row r="51">
          <cell r="H51">
            <v>615.71</v>
          </cell>
        </row>
        <row r="52">
          <cell r="H52">
            <v>207.3</v>
          </cell>
        </row>
        <row r="53">
          <cell r="E53">
            <v>5</v>
          </cell>
        </row>
        <row r="57">
          <cell r="H57">
            <v>55</v>
          </cell>
        </row>
        <row r="58">
          <cell r="H58">
            <v>2263.38</v>
          </cell>
        </row>
        <row r="60">
          <cell r="D60">
            <v>133.55000000000001</v>
          </cell>
        </row>
        <row r="61">
          <cell r="D61">
            <v>2583.75</v>
          </cell>
        </row>
        <row r="62">
          <cell r="H62">
            <v>273.3</v>
          </cell>
        </row>
        <row r="63">
          <cell r="H63">
            <v>0</v>
          </cell>
        </row>
        <row r="64">
          <cell r="H64">
            <v>650.96</v>
          </cell>
        </row>
        <row r="70">
          <cell r="H70">
            <v>678.91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showGridLines="0" tabSelected="1" zoomScale="80" zoomScaleNormal="80" workbookViewId="0">
      <selection activeCell="D55" sqref="D55"/>
    </sheetView>
  </sheetViews>
  <sheetFormatPr defaultColWidth="15.5703125" defaultRowHeight="12.75" x14ac:dyDescent="0.2"/>
  <cols>
    <col min="1" max="1" width="43.7109375" style="25" customWidth="1"/>
    <col min="2" max="3" width="14.7109375" style="25" customWidth="1"/>
    <col min="4" max="4" width="13.5703125" style="25" customWidth="1"/>
    <col min="5" max="5" width="14.7109375" style="25" customWidth="1"/>
    <col min="6" max="6" width="12.85546875" style="25" customWidth="1"/>
    <col min="7" max="7" width="22.28515625" style="25" customWidth="1"/>
    <col min="8" max="16384" width="15.5703125" style="25"/>
  </cols>
  <sheetData>
    <row r="1" spans="1:7" ht="14.25" thickBot="1" x14ac:dyDescent="0.3">
      <c r="A1" s="21" t="s">
        <v>57</v>
      </c>
      <c r="B1" s="22"/>
      <c r="C1" s="23"/>
      <c r="D1" s="23"/>
      <c r="E1" s="23"/>
      <c r="F1" s="24"/>
    </row>
    <row r="2" spans="1:7" ht="13.5" thickBot="1" x14ac:dyDescent="0.25"/>
    <row r="3" spans="1:7" ht="25.5" x14ac:dyDescent="0.25">
      <c r="A3" s="26" t="s">
        <v>58</v>
      </c>
      <c r="B3" s="27" t="s">
        <v>59</v>
      </c>
      <c r="C3" s="28" t="s">
        <v>60</v>
      </c>
      <c r="D3" s="28" t="s">
        <v>61</v>
      </c>
      <c r="E3" s="29" t="s">
        <v>10</v>
      </c>
      <c r="F3" s="30" t="s">
        <v>62</v>
      </c>
      <c r="G3" s="31"/>
    </row>
    <row r="4" spans="1:7" ht="13.5" x14ac:dyDescent="0.25">
      <c r="A4" s="32" t="s">
        <v>12</v>
      </c>
      <c r="B4" s="33">
        <v>12772</v>
      </c>
      <c r="C4" s="34">
        <v>2306.36</v>
      </c>
      <c r="D4" s="34">
        <f>+B4-C4</f>
        <v>10465.64</v>
      </c>
      <c r="E4" s="35">
        <v>10000</v>
      </c>
      <c r="F4" s="36">
        <f>+D4-E4</f>
        <v>465.63999999999942</v>
      </c>
      <c r="G4" s="31"/>
    </row>
    <row r="5" spans="1:7" ht="13.5" x14ac:dyDescent="0.25">
      <c r="A5" s="32" t="s">
        <v>63</v>
      </c>
      <c r="B5" s="33">
        <f>+'[1] Operating Budget for TCDSB'!F10</f>
        <v>13974.15</v>
      </c>
      <c r="C5" s="34">
        <v>7515.71</v>
      </c>
      <c r="D5" s="34">
        <f>+B5-C5</f>
        <v>6458.44</v>
      </c>
      <c r="E5" s="35">
        <v>6200</v>
      </c>
      <c r="F5" s="36">
        <f>+D5-E5</f>
        <v>258.4399999999996</v>
      </c>
      <c r="G5" s="31"/>
    </row>
    <row r="6" spans="1:7" ht="13.5" x14ac:dyDescent="0.25">
      <c r="A6" s="37" t="s">
        <v>11</v>
      </c>
      <c r="B6" s="38">
        <f>+'[1] Operating Budget for TCDSB'!F8</f>
        <v>2378.75</v>
      </c>
      <c r="C6" s="39">
        <v>0</v>
      </c>
      <c r="D6" s="39">
        <f>+B6-C6</f>
        <v>2378.75</v>
      </c>
      <c r="E6" s="40">
        <v>2000</v>
      </c>
      <c r="F6" s="41">
        <f>+D6-E6</f>
        <v>378.75</v>
      </c>
      <c r="G6" s="31"/>
    </row>
    <row r="7" spans="1:7" ht="14.25" thickBot="1" x14ac:dyDescent="0.3">
      <c r="A7" s="42" t="s">
        <v>16</v>
      </c>
      <c r="B7" s="43">
        <v>2965.25</v>
      </c>
      <c r="C7" s="44">
        <v>832.83</v>
      </c>
      <c r="D7" s="44">
        <f>B7-C7</f>
        <v>2132.42</v>
      </c>
      <c r="E7" s="45">
        <v>5000</v>
      </c>
      <c r="F7" s="46">
        <f>D7-E7</f>
        <v>-2867.58</v>
      </c>
      <c r="G7" s="31"/>
    </row>
    <row r="8" spans="1:7" ht="14.25" thickBot="1" x14ac:dyDescent="0.3">
      <c r="A8" s="47" t="s">
        <v>64</v>
      </c>
      <c r="B8" s="48">
        <v>17640</v>
      </c>
      <c r="C8" s="49">
        <v>6204.57</v>
      </c>
      <c r="D8" s="49">
        <f>B8-C8</f>
        <v>11435.43</v>
      </c>
      <c r="E8" s="50">
        <v>4800</v>
      </c>
      <c r="F8" s="51">
        <f>D8-E8</f>
        <v>6635.43</v>
      </c>
      <c r="G8" s="31"/>
    </row>
    <row r="9" spans="1:7" ht="14.25" thickBot="1" x14ac:dyDescent="0.3">
      <c r="A9" s="47" t="s">
        <v>15</v>
      </c>
      <c r="B9" s="52">
        <v>5000</v>
      </c>
      <c r="C9" s="49">
        <v>2278.9299999999998</v>
      </c>
      <c r="D9" s="49">
        <f>B9-C9</f>
        <v>2721.07</v>
      </c>
      <c r="E9" s="50">
        <v>0</v>
      </c>
      <c r="F9" s="51">
        <f>D9-E9</f>
        <v>2721.07</v>
      </c>
      <c r="G9" s="31"/>
    </row>
    <row r="10" spans="1:7" ht="14.25" thickBot="1" x14ac:dyDescent="0.3">
      <c r="A10" s="53" t="s">
        <v>65</v>
      </c>
      <c r="B10" s="54">
        <f>SUM(B4:B9)</f>
        <v>54730.15</v>
      </c>
      <c r="C10" s="55">
        <f>SUM(C4:C9)</f>
        <v>19138.400000000001</v>
      </c>
      <c r="D10" s="56">
        <f>SUM(D4:D9)</f>
        <v>35591.75</v>
      </c>
      <c r="E10" s="57">
        <f>SUM(E4:E9)</f>
        <v>28000</v>
      </c>
      <c r="F10" s="58">
        <v>7591.75</v>
      </c>
      <c r="G10" s="31"/>
    </row>
    <row r="11" spans="1:7" ht="13.5" x14ac:dyDescent="0.25">
      <c r="A11" s="59" t="s">
        <v>66</v>
      </c>
      <c r="B11" s="60"/>
      <c r="C11" s="61"/>
      <c r="D11" s="62"/>
      <c r="E11" s="61"/>
      <c r="F11" s="61"/>
      <c r="G11" s="31"/>
    </row>
    <row r="12" spans="1:7" ht="13.5" x14ac:dyDescent="0.25">
      <c r="A12" s="63" t="s">
        <v>67</v>
      </c>
      <c r="B12" s="34">
        <v>331.67</v>
      </c>
      <c r="C12" s="64">
        <v>0</v>
      </c>
      <c r="D12" s="65">
        <v>331.67</v>
      </c>
      <c r="E12" s="64">
        <v>0</v>
      </c>
      <c r="F12" s="64">
        <f>D12-E12</f>
        <v>331.67</v>
      </c>
      <c r="G12" s="31"/>
    </row>
    <row r="13" spans="1:7" ht="14.25" thickBot="1" x14ac:dyDescent="0.3">
      <c r="A13" s="66" t="s">
        <v>68</v>
      </c>
      <c r="B13" s="67">
        <v>265</v>
      </c>
      <c r="C13" s="67">
        <v>0</v>
      </c>
      <c r="D13" s="68">
        <v>265</v>
      </c>
      <c r="E13" s="69">
        <v>0</v>
      </c>
      <c r="F13" s="69">
        <f>D13-E13</f>
        <v>265</v>
      </c>
      <c r="G13" s="31"/>
    </row>
    <row r="14" spans="1:7" ht="13.5" x14ac:dyDescent="0.25">
      <c r="A14" s="70" t="s">
        <v>69</v>
      </c>
      <c r="B14" s="71"/>
      <c r="C14" s="72"/>
      <c r="D14" s="61"/>
      <c r="E14" s="73"/>
      <c r="F14" s="74"/>
      <c r="G14" s="31"/>
    </row>
    <row r="15" spans="1:7" ht="13.5" x14ac:dyDescent="0.25">
      <c r="A15" s="32" t="s">
        <v>64</v>
      </c>
      <c r="B15" s="75">
        <v>0</v>
      </c>
      <c r="C15" s="65">
        <v>2920</v>
      </c>
      <c r="D15" s="76">
        <f>+B15-C15</f>
        <v>-2920</v>
      </c>
      <c r="E15" s="77">
        <v>0</v>
      </c>
      <c r="F15" s="78">
        <f>D15+E15</f>
        <v>-2920</v>
      </c>
      <c r="G15" s="31"/>
    </row>
    <row r="16" spans="1:7" ht="14.25" thickBot="1" x14ac:dyDescent="0.3">
      <c r="A16" s="37" t="s">
        <v>15</v>
      </c>
      <c r="B16" s="79">
        <v>11000</v>
      </c>
      <c r="C16" s="80">
        <v>3721.07</v>
      </c>
      <c r="D16" s="81">
        <f>+B16-C16</f>
        <v>7278.93</v>
      </c>
      <c r="E16" s="82">
        <v>5000</v>
      </c>
      <c r="F16" s="83">
        <f>+D16-E16</f>
        <v>2278.9300000000003</v>
      </c>
      <c r="G16" s="31"/>
    </row>
    <row r="17" spans="1:9" ht="14.25" thickBot="1" x14ac:dyDescent="0.3">
      <c r="A17" s="84" t="s">
        <v>70</v>
      </c>
      <c r="B17" s="85">
        <f>+SUM(B15:B16)</f>
        <v>11000</v>
      </c>
      <c r="C17" s="85">
        <f>+SUM(C15:C16)</f>
        <v>6641.07</v>
      </c>
      <c r="D17" s="86">
        <f>+SUM(D15:D16)</f>
        <v>4358.93</v>
      </c>
      <c r="E17" s="85">
        <f>+SUM(E15:E16)</f>
        <v>5000</v>
      </c>
      <c r="F17" s="87">
        <f>+SUM(F15:F16)</f>
        <v>-641.06999999999971</v>
      </c>
      <c r="G17" s="31"/>
    </row>
    <row r="18" spans="1:9" ht="14.25" thickBot="1" x14ac:dyDescent="0.3">
      <c r="A18" s="31"/>
      <c r="B18" s="88"/>
      <c r="C18" s="88"/>
      <c r="D18" s="88"/>
      <c r="E18" s="88"/>
      <c r="F18" s="89"/>
      <c r="G18" s="31"/>
    </row>
    <row r="19" spans="1:9" ht="14.25" thickBot="1" x14ac:dyDescent="0.3">
      <c r="A19" s="90" t="s">
        <v>71</v>
      </c>
      <c r="B19" s="91">
        <f>B10+B12+B13+B17</f>
        <v>66326.820000000007</v>
      </c>
      <c r="C19" s="91">
        <f>+C10+C17</f>
        <v>25779.47</v>
      </c>
      <c r="D19" s="92">
        <f>B19-C19</f>
        <v>40547.350000000006</v>
      </c>
      <c r="E19" s="55">
        <f>+E10+E17</f>
        <v>33000</v>
      </c>
      <c r="F19" s="93">
        <f>F10+F12+F13+F17</f>
        <v>7547.35</v>
      </c>
      <c r="G19" s="31"/>
    </row>
    <row r="20" spans="1:9" ht="14.25" thickBot="1" x14ac:dyDescent="0.3">
      <c r="A20" s="94"/>
      <c r="B20" s="95"/>
      <c r="C20" s="95"/>
      <c r="D20" s="96"/>
      <c r="E20" s="96"/>
      <c r="F20" s="96"/>
      <c r="G20" s="31"/>
    </row>
    <row r="21" spans="1:9" ht="26.25" thickBot="1" x14ac:dyDescent="0.3">
      <c r="A21" s="97" t="s">
        <v>72</v>
      </c>
      <c r="B21" s="98"/>
      <c r="C21" s="98"/>
      <c r="D21" s="99" t="s">
        <v>60</v>
      </c>
      <c r="E21" s="100" t="s">
        <v>10</v>
      </c>
      <c r="F21" s="101" t="s">
        <v>62</v>
      </c>
      <c r="G21" s="102"/>
    </row>
    <row r="22" spans="1:9" ht="15" x14ac:dyDescent="0.25">
      <c r="A22" s="103" t="s">
        <v>73</v>
      </c>
      <c r="B22" s="2"/>
      <c r="D22" s="104">
        <v>484.12</v>
      </c>
      <c r="E22" s="72">
        <v>400</v>
      </c>
      <c r="F22" s="105">
        <f t="shared" ref="F22:F43" si="0">+D22-E22</f>
        <v>84.12</v>
      </c>
      <c r="G22" s="102"/>
      <c r="I22" s="106" t="s">
        <v>74</v>
      </c>
    </row>
    <row r="23" spans="1:9" ht="13.5" x14ac:dyDescent="0.25">
      <c r="A23" s="32" t="s">
        <v>28</v>
      </c>
      <c r="B23" s="2"/>
      <c r="D23" s="107">
        <v>0</v>
      </c>
      <c r="E23" s="108">
        <v>1000</v>
      </c>
      <c r="F23" s="109">
        <f t="shared" si="0"/>
        <v>-1000</v>
      </c>
      <c r="G23" s="102"/>
    </row>
    <row r="24" spans="1:9" ht="13.5" x14ac:dyDescent="0.25">
      <c r="A24" s="32" t="s">
        <v>29</v>
      </c>
      <c r="B24" s="2"/>
      <c r="D24" s="107">
        <v>0</v>
      </c>
      <c r="E24" s="108">
        <v>500</v>
      </c>
      <c r="F24" s="109">
        <f t="shared" si="0"/>
        <v>-500</v>
      </c>
      <c r="G24" s="102"/>
    </row>
    <row r="25" spans="1:9" ht="13.5" x14ac:dyDescent="0.25">
      <c r="A25" s="32" t="s">
        <v>30</v>
      </c>
      <c r="B25" s="2"/>
      <c r="D25" s="110">
        <v>463.3</v>
      </c>
      <c r="E25" s="108">
        <v>400</v>
      </c>
      <c r="F25" s="109">
        <f t="shared" si="0"/>
        <v>63.300000000000011</v>
      </c>
      <c r="G25" s="102"/>
    </row>
    <row r="26" spans="1:9" ht="13.5" x14ac:dyDescent="0.25">
      <c r="A26" s="111" t="s">
        <v>75</v>
      </c>
      <c r="B26" s="2"/>
      <c r="D26" s="110">
        <v>242.2</v>
      </c>
      <c r="E26" s="108">
        <v>450</v>
      </c>
      <c r="F26" s="109">
        <f t="shared" si="0"/>
        <v>-207.8</v>
      </c>
      <c r="G26" s="102"/>
    </row>
    <row r="27" spans="1:9" ht="13.5" x14ac:dyDescent="0.25">
      <c r="A27" s="32" t="s">
        <v>76</v>
      </c>
      <c r="B27" s="2"/>
      <c r="D27" s="110">
        <f>712.08+27.34</f>
        <v>739.42000000000007</v>
      </c>
      <c r="E27" s="108">
        <v>4900</v>
      </c>
      <c r="F27" s="109">
        <f t="shared" si="0"/>
        <v>-4160.58</v>
      </c>
      <c r="G27" s="102"/>
    </row>
    <row r="28" spans="1:9" ht="13.5" x14ac:dyDescent="0.25">
      <c r="A28" s="32" t="s">
        <v>77</v>
      </c>
      <c r="B28" s="2"/>
      <c r="D28" s="110">
        <v>1375</v>
      </c>
      <c r="E28" s="108">
        <v>1375</v>
      </c>
      <c r="F28" s="109">
        <f t="shared" si="0"/>
        <v>0</v>
      </c>
      <c r="G28" s="102"/>
    </row>
    <row r="29" spans="1:9" ht="13.5" x14ac:dyDescent="0.25">
      <c r="A29" s="32" t="s">
        <v>32</v>
      </c>
      <c r="B29" s="2"/>
      <c r="D29" s="107">
        <v>63.48</v>
      </c>
      <c r="E29" s="108">
        <v>0</v>
      </c>
      <c r="F29" s="109">
        <f t="shared" si="0"/>
        <v>63.48</v>
      </c>
      <c r="G29" s="102"/>
    </row>
    <row r="30" spans="1:9" ht="13.5" x14ac:dyDescent="0.25">
      <c r="A30" s="32" t="s">
        <v>78</v>
      </c>
      <c r="B30" s="2"/>
      <c r="D30" s="107">
        <v>1211.49</v>
      </c>
      <c r="E30" s="108">
        <v>2000</v>
      </c>
      <c r="F30" s="109">
        <f t="shared" si="0"/>
        <v>-788.51</v>
      </c>
      <c r="G30" s="102"/>
    </row>
    <row r="31" spans="1:9" ht="13.5" x14ac:dyDescent="0.25">
      <c r="A31" s="32" t="s">
        <v>79</v>
      </c>
      <c r="B31" s="2"/>
      <c r="D31" s="107">
        <v>0</v>
      </c>
      <c r="E31" s="108">
        <v>500</v>
      </c>
      <c r="F31" s="109">
        <f t="shared" si="0"/>
        <v>-500</v>
      </c>
      <c r="G31" s="102"/>
    </row>
    <row r="32" spans="1:9" ht="13.5" x14ac:dyDescent="0.25">
      <c r="A32" s="32" t="s">
        <v>37</v>
      </c>
      <c r="B32" s="2"/>
      <c r="D32" s="107">
        <v>0</v>
      </c>
      <c r="E32" s="108">
        <v>1660</v>
      </c>
      <c r="F32" s="109">
        <f t="shared" si="0"/>
        <v>-1660</v>
      </c>
      <c r="G32" s="102"/>
    </row>
    <row r="33" spans="1:7" ht="13.5" x14ac:dyDescent="0.25">
      <c r="A33" s="32" t="s">
        <v>38</v>
      </c>
      <c r="B33" s="2"/>
      <c r="D33" s="107">
        <v>0</v>
      </c>
      <c r="E33" s="108">
        <v>950</v>
      </c>
      <c r="F33" s="109">
        <f t="shared" si="0"/>
        <v>-950</v>
      </c>
      <c r="G33" s="102"/>
    </row>
    <row r="34" spans="1:7" ht="13.5" customHeight="1" x14ac:dyDescent="0.25">
      <c r="A34" s="32" t="s">
        <v>80</v>
      </c>
      <c r="B34" s="2"/>
      <c r="D34" s="110">
        <v>668.75</v>
      </c>
      <c r="E34" s="108">
        <v>1000</v>
      </c>
      <c r="F34" s="109">
        <f t="shared" si="0"/>
        <v>-331.25</v>
      </c>
      <c r="G34" s="102"/>
    </row>
    <row r="35" spans="1:7" ht="13.5" x14ac:dyDescent="0.25">
      <c r="A35" s="32" t="s">
        <v>41</v>
      </c>
      <c r="B35" s="2"/>
      <c r="D35" s="107">
        <v>0</v>
      </c>
      <c r="E35" s="108">
        <v>150</v>
      </c>
      <c r="F35" s="109">
        <f t="shared" si="0"/>
        <v>-150</v>
      </c>
      <c r="G35" s="102"/>
    </row>
    <row r="36" spans="1:7" ht="13.5" x14ac:dyDescent="0.25">
      <c r="A36" s="32" t="s">
        <v>42</v>
      </c>
      <c r="B36" s="2"/>
      <c r="D36" s="107">
        <v>155</v>
      </c>
      <c r="E36" s="108">
        <v>400</v>
      </c>
      <c r="F36" s="109">
        <f t="shared" si="0"/>
        <v>-245</v>
      </c>
      <c r="G36" s="102"/>
    </row>
    <row r="37" spans="1:7" ht="13.5" x14ac:dyDescent="0.25">
      <c r="A37" s="32" t="s">
        <v>43</v>
      </c>
      <c r="B37" s="2"/>
      <c r="D37" s="107">
        <v>1001.08</v>
      </c>
      <c r="E37" s="108">
        <v>1000</v>
      </c>
      <c r="F37" s="109">
        <f t="shared" si="0"/>
        <v>1.0800000000000409</v>
      </c>
      <c r="G37" s="102"/>
    </row>
    <row r="38" spans="1:7" ht="13.5" customHeight="1" x14ac:dyDescent="0.25">
      <c r="A38" s="32" t="s">
        <v>44</v>
      </c>
      <c r="B38" s="2"/>
      <c r="D38" s="107">
        <v>0</v>
      </c>
      <c r="E38" s="108">
        <v>300</v>
      </c>
      <c r="F38" s="109">
        <f t="shared" si="0"/>
        <v>-300</v>
      </c>
      <c r="G38" s="102"/>
    </row>
    <row r="39" spans="1:7" ht="13.5" x14ac:dyDescent="0.25">
      <c r="A39" s="32" t="s">
        <v>81</v>
      </c>
      <c r="B39" s="2"/>
      <c r="D39" s="107">
        <v>0</v>
      </c>
      <c r="E39" s="108">
        <v>2000</v>
      </c>
      <c r="F39" s="109">
        <f t="shared" si="0"/>
        <v>-2000</v>
      </c>
      <c r="G39" s="102"/>
    </row>
    <row r="40" spans="1:7" ht="12.75" customHeight="1" x14ac:dyDescent="0.25">
      <c r="A40" s="32" t="s">
        <v>82</v>
      </c>
      <c r="B40" s="2"/>
      <c r="D40" s="107">
        <v>0</v>
      </c>
      <c r="E40" s="108">
        <v>5000</v>
      </c>
      <c r="F40" s="109">
        <f t="shared" si="0"/>
        <v>-5000</v>
      </c>
      <c r="G40" s="102"/>
    </row>
    <row r="41" spans="1:7" ht="12.75" customHeight="1" x14ac:dyDescent="0.25">
      <c r="A41" s="32" t="s">
        <v>83</v>
      </c>
      <c r="B41" s="2"/>
      <c r="D41" s="107">
        <v>1990</v>
      </c>
      <c r="E41" s="108">
        <v>3600</v>
      </c>
      <c r="F41" s="109">
        <f t="shared" si="0"/>
        <v>-1610</v>
      </c>
      <c r="G41" s="102"/>
    </row>
    <row r="42" spans="1:7" ht="12.75" customHeight="1" x14ac:dyDescent="0.25">
      <c r="A42" s="37" t="s">
        <v>84</v>
      </c>
      <c r="B42" s="2"/>
      <c r="D42" s="112">
        <v>144</v>
      </c>
      <c r="E42" s="80">
        <v>50</v>
      </c>
      <c r="F42" s="113">
        <f t="shared" si="0"/>
        <v>94</v>
      </c>
      <c r="G42" s="102"/>
    </row>
    <row r="43" spans="1:7" ht="14.25" thickBot="1" x14ac:dyDescent="0.3">
      <c r="A43" s="42" t="s">
        <v>85</v>
      </c>
      <c r="B43" s="2"/>
      <c r="D43" s="114">
        <v>0</v>
      </c>
      <c r="E43" s="67">
        <v>2400</v>
      </c>
      <c r="F43" s="115">
        <f t="shared" si="0"/>
        <v>-2400</v>
      </c>
      <c r="G43" s="102"/>
    </row>
    <row r="44" spans="1:7" ht="14.25" thickBot="1" x14ac:dyDescent="0.3">
      <c r="A44" s="116"/>
      <c r="B44" s="2"/>
      <c r="C44" s="2"/>
      <c r="D44" s="117"/>
      <c r="E44" s="117"/>
      <c r="F44" s="117"/>
      <c r="G44" s="102"/>
    </row>
    <row r="45" spans="1:7" ht="14.25" thickBot="1" x14ac:dyDescent="0.3">
      <c r="A45" s="53" t="s">
        <v>86</v>
      </c>
      <c r="B45" s="2"/>
      <c r="C45" s="2"/>
      <c r="D45" s="118">
        <f>+SUM(D22:D43)</f>
        <v>8537.84</v>
      </c>
      <c r="E45" s="119">
        <f>+SUM(E22:E43)</f>
        <v>30035</v>
      </c>
      <c r="F45" s="120">
        <f>E45-D45</f>
        <v>21497.16</v>
      </c>
      <c r="G45" s="102"/>
    </row>
    <row r="46" spans="1:7" ht="13.5" x14ac:dyDescent="0.25">
      <c r="A46" s="121"/>
      <c r="B46" s="2"/>
      <c r="C46" s="2"/>
      <c r="D46" s="122"/>
      <c r="E46" s="122"/>
      <c r="F46" s="122"/>
      <c r="G46" s="102"/>
    </row>
    <row r="47" spans="1:7" ht="26.25" customHeight="1" thickBot="1" x14ac:dyDescent="0.3">
      <c r="A47" s="31"/>
      <c r="B47" s="2"/>
      <c r="C47" s="2"/>
      <c r="D47" s="88"/>
      <c r="E47" s="88"/>
      <c r="F47" s="123"/>
      <c r="G47" s="31"/>
    </row>
    <row r="48" spans="1:7" ht="14.25" thickBot="1" x14ac:dyDescent="0.3">
      <c r="A48" s="124" t="s">
        <v>87</v>
      </c>
      <c r="B48" s="1"/>
      <c r="C48" s="1"/>
      <c r="D48" s="119">
        <v>30243.25</v>
      </c>
      <c r="E48" s="88"/>
      <c r="F48" s="123"/>
      <c r="G48" s="31"/>
    </row>
    <row r="49" spans="1:7" ht="13.5" x14ac:dyDescent="0.25">
      <c r="A49" s="31" t="s">
        <v>88</v>
      </c>
      <c r="B49" s="2"/>
      <c r="C49" s="2"/>
      <c r="D49" s="89"/>
      <c r="E49" s="88"/>
      <c r="F49" s="123"/>
      <c r="G49" s="31"/>
    </row>
    <row r="50" spans="1:7" ht="14.25" thickBot="1" x14ac:dyDescent="0.3">
      <c r="A50" s="125" t="s">
        <v>89</v>
      </c>
      <c r="B50" s="1"/>
      <c r="C50" s="1"/>
      <c r="D50" s="122">
        <v>2346.6</v>
      </c>
      <c r="E50" s="88"/>
      <c r="F50" s="123"/>
      <c r="G50" s="31"/>
    </row>
    <row r="51" spans="1:7" ht="14.25" thickBot="1" x14ac:dyDescent="0.3">
      <c r="A51" s="125" t="s">
        <v>90</v>
      </c>
      <c r="B51" s="1"/>
      <c r="C51" s="1"/>
      <c r="D51" s="120">
        <v>162</v>
      </c>
      <c r="E51" s="88"/>
      <c r="F51" s="123"/>
      <c r="G51" s="31"/>
    </row>
    <row r="52" spans="1:7" ht="14.25" thickBot="1" x14ac:dyDescent="0.3">
      <c r="A52" s="125" t="s">
        <v>91</v>
      </c>
      <c r="B52" s="1"/>
      <c r="C52" s="1"/>
      <c r="D52" s="120">
        <f>D48-D50-D51</f>
        <v>27734.65</v>
      </c>
      <c r="E52" s="88"/>
      <c r="F52" s="123"/>
      <c r="G52" s="31"/>
    </row>
    <row r="53" spans="1:7" ht="13.5" x14ac:dyDescent="0.25">
      <c r="A53" s="31" t="s">
        <v>92</v>
      </c>
      <c r="B53" s="2"/>
      <c r="C53" s="2"/>
      <c r="D53" s="89">
        <f>+SUM(D15:D16)</f>
        <v>4358.93</v>
      </c>
      <c r="E53" s="88"/>
      <c r="F53" s="123"/>
      <c r="G53" s="31"/>
    </row>
    <row r="54" spans="1:7" ht="14.25" thickBot="1" x14ac:dyDescent="0.3">
      <c r="A54" s="31" t="s">
        <v>93</v>
      </c>
      <c r="B54" s="2"/>
      <c r="C54" s="2"/>
      <c r="D54" s="89">
        <f>+F45</f>
        <v>21497.16</v>
      </c>
      <c r="E54" s="88"/>
      <c r="F54" s="123" t="s">
        <v>74</v>
      </c>
      <c r="G54" s="31"/>
    </row>
    <row r="55" spans="1:7" ht="14.25" thickBot="1" x14ac:dyDescent="0.3">
      <c r="A55" s="53" t="s">
        <v>94</v>
      </c>
      <c r="B55" s="1"/>
      <c r="C55" s="1"/>
      <c r="D55" s="120">
        <f>D52-D54+D53</f>
        <v>10596.420000000002</v>
      </c>
      <c r="E55" s="88"/>
      <c r="F55" s="123"/>
      <c r="G55" s="31"/>
    </row>
    <row r="56" spans="1:7" ht="14.25" thickBot="1" x14ac:dyDescent="0.3">
      <c r="A56" s="31" t="s">
        <v>95</v>
      </c>
      <c r="B56" s="2"/>
      <c r="C56" s="2"/>
      <c r="D56" s="89">
        <v>-1735.57</v>
      </c>
      <c r="E56" s="88"/>
      <c r="F56" s="123"/>
      <c r="G56" s="31"/>
    </row>
    <row r="57" spans="1:7" ht="14.25" thickBot="1" x14ac:dyDescent="0.3">
      <c r="A57" s="53" t="s">
        <v>96</v>
      </c>
      <c r="B57" s="1"/>
      <c r="C57" s="1"/>
      <c r="D57" s="120">
        <f>+D55+D56</f>
        <v>8860.8500000000022</v>
      </c>
      <c r="E57" s="88"/>
      <c r="F57" s="123"/>
      <c r="G57" s="31"/>
    </row>
    <row r="58" spans="1:7" ht="13.5" x14ac:dyDescent="0.25">
      <c r="A58" s="31"/>
      <c r="B58" s="2"/>
      <c r="C58" s="2"/>
      <c r="D58" s="89"/>
      <c r="E58" s="88"/>
      <c r="F58" s="123"/>
      <c r="G58" s="31"/>
    </row>
    <row r="59" spans="1:7" ht="13.5" x14ac:dyDescent="0.25">
      <c r="A59" s="31"/>
      <c r="B59" s="2"/>
      <c r="C59" s="2"/>
      <c r="D59" s="89"/>
      <c r="E59" s="88"/>
      <c r="F59" s="123"/>
      <c r="G59" s="31"/>
    </row>
    <row r="60" spans="1:7" ht="13.5" x14ac:dyDescent="0.25">
      <c r="A60" s="31"/>
      <c r="B60" s="2"/>
      <c r="C60" s="2"/>
      <c r="D60" s="89"/>
      <c r="E60" s="88"/>
      <c r="F60" s="123"/>
      <c r="G60" s="31"/>
    </row>
    <row r="61" spans="1:7" ht="13.5" x14ac:dyDescent="0.25">
      <c r="A61" s="31"/>
      <c r="B61" s="2"/>
      <c r="C61" s="2"/>
      <c r="D61" s="89"/>
      <c r="E61" s="88"/>
      <c r="F61" s="123"/>
      <c r="G61" s="31"/>
    </row>
    <row r="62" spans="1:7" ht="13.5" x14ac:dyDescent="0.25">
      <c r="A62" s="31"/>
      <c r="B62" s="2"/>
      <c r="C62" s="2"/>
      <c r="D62" s="89"/>
      <c r="E62" s="88"/>
      <c r="F62" s="123"/>
      <c r="G62" s="31"/>
    </row>
    <row r="63" spans="1:7" ht="13.5" x14ac:dyDescent="0.25">
      <c r="A63" s="31"/>
      <c r="B63" s="2"/>
      <c r="C63" s="2"/>
      <c r="D63" s="89"/>
      <c r="E63" s="88"/>
      <c r="F63" s="123"/>
      <c r="G63" s="31"/>
    </row>
    <row r="64" spans="1:7" ht="13.5" x14ac:dyDescent="0.25">
      <c r="A64" s="31"/>
      <c r="B64" s="2"/>
      <c r="C64" s="2"/>
      <c r="D64" s="89"/>
      <c r="E64" s="88"/>
      <c r="F64" s="123"/>
      <c r="G64" s="31"/>
    </row>
    <row r="65" spans="1:7" ht="13.5" x14ac:dyDescent="0.25">
      <c r="A65" s="31"/>
      <c r="B65" s="2"/>
      <c r="C65" s="2"/>
      <c r="D65" s="89"/>
      <c r="E65" s="88"/>
      <c r="F65" s="123"/>
      <c r="G65" s="31"/>
    </row>
    <row r="66" spans="1:7" ht="13.5" x14ac:dyDescent="0.25">
      <c r="A66" s="31"/>
      <c r="B66" s="2"/>
      <c r="C66" s="2"/>
      <c r="D66" s="89"/>
      <c r="E66" s="88"/>
      <c r="F66" s="123"/>
      <c r="G66" s="31"/>
    </row>
    <row r="67" spans="1:7" ht="13.5" x14ac:dyDescent="0.25">
      <c r="A67" s="31"/>
      <c r="B67" s="2"/>
      <c r="C67" s="2"/>
      <c r="D67" s="89"/>
      <c r="E67" s="88"/>
      <c r="F67" s="123"/>
      <c r="G67" s="31"/>
    </row>
    <row r="68" spans="1:7" ht="13.5" x14ac:dyDescent="0.25">
      <c r="A68" s="31"/>
      <c r="B68" s="2"/>
      <c r="C68" s="2"/>
      <c r="D68" s="89"/>
      <c r="E68" s="88"/>
      <c r="F68" s="123"/>
      <c r="G68" s="31"/>
    </row>
    <row r="69" spans="1:7" ht="13.5" x14ac:dyDescent="0.25">
      <c r="A69" s="31"/>
      <c r="B69" s="2"/>
      <c r="C69" s="2"/>
      <c r="D69" s="89"/>
      <c r="E69" s="88"/>
      <c r="F69" s="123"/>
      <c r="G69" s="31"/>
    </row>
    <row r="70" spans="1:7" ht="13.5" x14ac:dyDescent="0.25">
      <c r="A70" s="31"/>
      <c r="B70" s="2"/>
      <c r="C70" s="2"/>
      <c r="D70" s="89"/>
      <c r="E70" s="88"/>
      <c r="F70" s="123"/>
      <c r="G70" s="31"/>
    </row>
    <row r="71" spans="1:7" ht="13.5" x14ac:dyDescent="0.25">
      <c r="A71" s="31"/>
      <c r="B71" s="2"/>
      <c r="C71" s="2"/>
      <c r="D71" s="89"/>
      <c r="E71" s="88"/>
      <c r="F71" s="123"/>
      <c r="G71" s="31"/>
    </row>
    <row r="72" spans="1:7" ht="13.5" x14ac:dyDescent="0.25">
      <c r="A72" s="31"/>
      <c r="B72" s="2"/>
      <c r="C72" s="2"/>
      <c r="D72" s="89"/>
      <c r="E72" s="88"/>
      <c r="F72" s="123"/>
      <c r="G72" s="31"/>
    </row>
    <row r="73" spans="1:7" ht="13.5" x14ac:dyDescent="0.25">
      <c r="A73" s="31"/>
      <c r="B73" s="2"/>
      <c r="C73" s="2"/>
      <c r="D73" s="89"/>
      <c r="E73" s="88"/>
      <c r="F73" s="123"/>
      <c r="G73" s="31"/>
    </row>
    <row r="74" spans="1:7" ht="13.5" x14ac:dyDescent="0.25">
      <c r="A74" s="31"/>
      <c r="B74" s="2"/>
      <c r="C74" s="2"/>
      <c r="D74" s="89"/>
      <c r="E74" s="88"/>
      <c r="F74" s="123"/>
      <c r="G74" s="31"/>
    </row>
    <row r="75" spans="1:7" ht="13.5" x14ac:dyDescent="0.25">
      <c r="A75" s="31"/>
      <c r="B75" s="2"/>
      <c r="C75" s="2"/>
      <c r="D75" s="89"/>
      <c r="E75" s="88"/>
      <c r="F75" s="123"/>
      <c r="G75" s="31"/>
    </row>
    <row r="76" spans="1:7" ht="13.5" x14ac:dyDescent="0.25">
      <c r="A76" s="31"/>
      <c r="B76" s="2"/>
      <c r="C76" s="2"/>
      <c r="D76" s="89"/>
      <c r="E76" s="88"/>
      <c r="F76" s="123"/>
      <c r="G76" s="31"/>
    </row>
    <row r="77" spans="1:7" ht="13.5" x14ac:dyDescent="0.25">
      <c r="A77" s="31"/>
      <c r="B77" s="2"/>
      <c r="C77" s="2"/>
      <c r="D77" s="89"/>
      <c r="E77" s="88"/>
      <c r="F77" s="123"/>
      <c r="G77" s="31"/>
    </row>
    <row r="78" spans="1:7" ht="13.5" x14ac:dyDescent="0.25">
      <c r="A78" s="31"/>
      <c r="B78" s="2"/>
      <c r="C78" s="2"/>
      <c r="D78" s="89"/>
      <c r="E78" s="88"/>
      <c r="F78" s="123"/>
      <c r="G78" s="31"/>
    </row>
    <row r="79" spans="1:7" ht="13.5" x14ac:dyDescent="0.25">
      <c r="A79" s="31"/>
      <c r="B79" s="2"/>
      <c r="C79" s="2"/>
      <c r="D79" s="88"/>
      <c r="E79" s="88"/>
      <c r="F79" s="123"/>
      <c r="G79" s="31"/>
    </row>
    <row r="80" spans="1:7" ht="13.5" x14ac:dyDescent="0.25">
      <c r="A80" s="31"/>
      <c r="B80" s="2"/>
      <c r="C80" s="2"/>
      <c r="D80" s="88"/>
      <c r="E80" s="88"/>
      <c r="F80" s="123"/>
      <c r="G80" s="31"/>
    </row>
    <row r="81" spans="1:7" ht="13.5" x14ac:dyDescent="0.25">
      <c r="A81" s="31"/>
      <c r="B81" s="2"/>
      <c r="C81" s="2"/>
      <c r="D81" s="88"/>
      <c r="E81" s="88"/>
      <c r="F81" s="123"/>
      <c r="G81" s="31"/>
    </row>
    <row r="82" spans="1:7" ht="14.25" thickBot="1" x14ac:dyDescent="0.3">
      <c r="A82" s="31"/>
      <c r="B82" s="2"/>
      <c r="C82" s="2"/>
      <c r="D82" s="88"/>
      <c r="E82" s="88"/>
      <c r="F82" s="123"/>
      <c r="G82" s="31"/>
    </row>
    <row r="83" spans="1:7" ht="14.25" thickBot="1" x14ac:dyDescent="0.3">
      <c r="A83" s="31"/>
      <c r="B83" s="2"/>
      <c r="C83" s="2"/>
      <c r="D83" s="119"/>
      <c r="E83" s="126"/>
      <c r="F83" s="127"/>
    </row>
    <row r="84" spans="1:7" x14ac:dyDescent="0.2">
      <c r="D84" s="127"/>
      <c r="E84" s="127"/>
      <c r="F84" s="127"/>
    </row>
    <row r="85" spans="1:7" x14ac:dyDescent="0.2">
      <c r="D85" s="127"/>
      <c r="E85" s="127"/>
      <c r="F85" s="127"/>
    </row>
    <row r="86" spans="1:7" x14ac:dyDescent="0.2">
      <c r="D86" s="127"/>
      <c r="E86" s="127"/>
      <c r="F86" s="127"/>
    </row>
    <row r="87" spans="1:7" x14ac:dyDescent="0.2">
      <c r="D87" s="127"/>
      <c r="E87" s="127"/>
      <c r="F87" s="127"/>
    </row>
    <row r="88" spans="1:7" x14ac:dyDescent="0.2">
      <c r="D88" s="127"/>
      <c r="E88" s="127"/>
      <c r="F88" s="127"/>
    </row>
    <row r="89" spans="1:7" x14ac:dyDescent="0.2">
      <c r="D89" s="127"/>
      <c r="E89" s="127"/>
      <c r="F89" s="127"/>
    </row>
    <row r="90" spans="1:7" x14ac:dyDescent="0.2">
      <c r="D90" s="127"/>
      <c r="E90" s="127"/>
      <c r="F90" s="127"/>
    </row>
    <row r="91" spans="1:7" x14ac:dyDescent="0.2">
      <c r="D91" s="127"/>
      <c r="E91" s="127"/>
      <c r="F91" s="127"/>
    </row>
    <row r="92" spans="1:7" x14ac:dyDescent="0.2">
      <c r="D92" s="127"/>
      <c r="E92" s="127"/>
      <c r="F92" s="127"/>
    </row>
    <row r="93" spans="1:7" x14ac:dyDescent="0.2">
      <c r="D93" s="127"/>
      <c r="E93" s="127"/>
      <c r="F93" s="127"/>
    </row>
  </sheetData>
  <pageMargins left="0.23622047244094491" right="0.23622047244094491" top="0.74803149606299213" bottom="0.74803149606299213" header="0.31496062992125984" footer="0.31496062992125984"/>
  <pageSetup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workbookViewId="0">
      <pane xSplit="1" ySplit="6" topLeftCell="B56" activePane="bottomRight" state="frozen"/>
      <selection pane="topRight" activeCell="B1" sqref="B1"/>
      <selection pane="bottomLeft" activeCell="A9" sqref="A9"/>
      <selection pane="bottomRight" activeCell="F25" sqref="F25"/>
    </sheetView>
  </sheetViews>
  <sheetFormatPr defaultRowHeight="12.75" x14ac:dyDescent="0.2"/>
  <cols>
    <col min="1" max="1" width="29.85546875" style="2" customWidth="1"/>
    <col min="2" max="3" width="9.140625" style="2"/>
    <col min="4" max="4" width="13.140625" style="2" customWidth="1"/>
    <col min="5" max="6" width="12" style="2" customWidth="1"/>
    <col min="7" max="7" width="11.28515625" style="2" bestFit="1" customWidth="1"/>
    <col min="8" max="8" width="11.42578125" style="2" bestFit="1" customWidth="1"/>
    <col min="9" max="9" width="9.140625" style="2"/>
    <col min="10" max="10" width="11.28515625" style="2" bestFit="1" customWidth="1"/>
    <col min="11" max="16384" width="9.140625" style="2"/>
  </cols>
  <sheetData>
    <row r="1" spans="1:9" x14ac:dyDescent="0.2">
      <c r="A1" s="1" t="s">
        <v>0</v>
      </c>
      <c r="B1" s="1"/>
      <c r="C1" s="1"/>
      <c r="D1" s="1" t="s">
        <v>1</v>
      </c>
      <c r="E1" s="1"/>
      <c r="F1" s="1"/>
    </row>
    <row r="2" spans="1:9" x14ac:dyDescent="0.2">
      <c r="A2" s="1" t="s">
        <v>2</v>
      </c>
      <c r="B2" s="1"/>
      <c r="C2" s="1"/>
      <c r="D2" s="1" t="s">
        <v>3</v>
      </c>
      <c r="E2" s="1"/>
      <c r="F2" s="1"/>
    </row>
    <row r="4" spans="1:9" ht="15" x14ac:dyDescent="0.25">
      <c r="A4" s="2" t="s">
        <v>4</v>
      </c>
      <c r="D4" s="3">
        <v>19451.759999999998</v>
      </c>
      <c r="E4" s="3"/>
      <c r="F4" s="3"/>
      <c r="G4" s="3"/>
      <c r="H4" s="3"/>
    </row>
    <row r="5" spans="1:9" ht="15" x14ac:dyDescent="0.25">
      <c r="D5" s="3"/>
      <c r="E5" s="3"/>
      <c r="F5" s="3"/>
      <c r="G5" s="3"/>
      <c r="H5" s="3"/>
    </row>
    <row r="6" spans="1:9" ht="25.5" x14ac:dyDescent="0.2">
      <c r="A6" s="1" t="s">
        <v>5</v>
      </c>
      <c r="D6" s="4" t="s">
        <v>6</v>
      </c>
      <c r="E6" s="5" t="s">
        <v>7</v>
      </c>
      <c r="F6" s="5" t="s">
        <v>8</v>
      </c>
      <c r="G6" s="4" t="s">
        <v>9</v>
      </c>
      <c r="H6" s="4" t="s">
        <v>10</v>
      </c>
    </row>
    <row r="7" spans="1:9" ht="15" x14ac:dyDescent="0.25">
      <c r="D7" s="3"/>
      <c r="E7" s="3"/>
      <c r="F7" s="3"/>
      <c r="G7" s="3"/>
      <c r="H7" s="3"/>
    </row>
    <row r="8" spans="1:9" ht="15" x14ac:dyDescent="0.25">
      <c r="A8" s="2" t="s">
        <v>11</v>
      </c>
      <c r="D8" s="6">
        <v>0</v>
      </c>
      <c r="E8" s="6">
        <f>+[2]Ledger!D61-[2]Ledger!H48</f>
        <v>2378.75</v>
      </c>
      <c r="F8" s="6">
        <v>0</v>
      </c>
      <c r="G8" s="6">
        <f>+D8+E8</f>
        <v>2378.75</v>
      </c>
      <c r="H8" s="6">
        <v>2000</v>
      </c>
      <c r="I8" s="3"/>
    </row>
    <row r="9" spans="1:9" ht="15" x14ac:dyDescent="0.25">
      <c r="A9" s="2" t="s">
        <v>12</v>
      </c>
      <c r="D9" s="6">
        <f>+[2]Ledger!D19+[2]Ledger!D20+[2]Ledger!D25</f>
        <v>10812.25</v>
      </c>
      <c r="E9" s="6">
        <v>0</v>
      </c>
      <c r="F9" s="6">
        <v>0</v>
      </c>
      <c r="G9" s="6">
        <f t="shared" ref="G9:G10" si="0">+D9+E9</f>
        <v>10812.25</v>
      </c>
      <c r="H9" s="6">
        <v>12000</v>
      </c>
      <c r="I9" s="3"/>
    </row>
    <row r="10" spans="1:9" ht="15" x14ac:dyDescent="0.25">
      <c r="A10" s="2" t="s">
        <v>13</v>
      </c>
      <c r="D10" s="6">
        <f>+[2]Ledger!D9+[2]Ledger!D10+[2]Ledger!D12+[2]Ledger!D34</f>
        <v>13840.6</v>
      </c>
      <c r="E10" s="6">
        <f>+[2]Ledger!D60</f>
        <v>133.55000000000001</v>
      </c>
      <c r="F10" s="6">
        <v>0</v>
      </c>
      <c r="G10" s="6">
        <f t="shared" si="0"/>
        <v>13974.15</v>
      </c>
      <c r="H10" s="6">
        <v>13767</v>
      </c>
      <c r="I10" s="3"/>
    </row>
    <row r="11" spans="1:9" ht="15" x14ac:dyDescent="0.25">
      <c r="A11" s="2" t="s">
        <v>14</v>
      </c>
      <c r="D11" s="6"/>
      <c r="E11" s="6">
        <v>17640</v>
      </c>
      <c r="F11" s="6">
        <v>0</v>
      </c>
      <c r="G11" s="6">
        <v>17640</v>
      </c>
      <c r="H11" s="6">
        <v>11000</v>
      </c>
      <c r="I11" s="3"/>
    </row>
    <row r="12" spans="1:9" ht="15" x14ac:dyDescent="0.25">
      <c r="A12" s="2" t="s">
        <v>15</v>
      </c>
      <c r="D12" s="6">
        <v>0</v>
      </c>
      <c r="E12" s="6">
        <v>0</v>
      </c>
      <c r="F12" s="6">
        <v>5000</v>
      </c>
      <c r="G12" s="6">
        <v>5000</v>
      </c>
      <c r="H12" s="6">
        <v>11000</v>
      </c>
      <c r="I12" s="3"/>
    </row>
    <row r="13" spans="1:9" ht="15" x14ac:dyDescent="0.25">
      <c r="A13" s="2" t="s">
        <v>16</v>
      </c>
      <c r="D13" s="6">
        <v>0</v>
      </c>
      <c r="E13" s="6">
        <v>0</v>
      </c>
      <c r="F13" s="6">
        <v>2965.25</v>
      </c>
      <c r="G13" s="6">
        <v>2965.25</v>
      </c>
      <c r="H13" s="6">
        <v>5500</v>
      </c>
      <c r="I13" s="3"/>
    </row>
    <row r="14" spans="1:9" ht="15.75" thickBot="1" x14ac:dyDescent="0.3">
      <c r="D14" s="6"/>
      <c r="E14" s="6"/>
      <c r="F14" s="6"/>
      <c r="G14" s="6"/>
      <c r="H14" s="6"/>
      <c r="I14" s="3"/>
    </row>
    <row r="15" spans="1:9" ht="15.75" thickBot="1" x14ac:dyDescent="0.3">
      <c r="A15" s="1" t="s">
        <v>17</v>
      </c>
      <c r="D15" s="7">
        <f>SUM(D8:D14)</f>
        <v>24652.85</v>
      </c>
      <c r="E15" s="8">
        <f>SUM(E8:E14)</f>
        <v>20152.3</v>
      </c>
      <c r="F15" s="8">
        <f>SUM(F8:F14)</f>
        <v>7965.25</v>
      </c>
      <c r="G15" s="8">
        <f>SUM(G8:G14)</f>
        <v>52770.400000000001</v>
      </c>
      <c r="H15" s="9">
        <f>SUM(H8:H13)</f>
        <v>55267</v>
      </c>
      <c r="I15" s="3"/>
    </row>
    <row r="16" spans="1:9" ht="15.75" thickBot="1" x14ac:dyDescent="0.3">
      <c r="D16" s="6"/>
      <c r="E16" s="6"/>
      <c r="F16" s="6"/>
      <c r="G16" s="6"/>
      <c r="H16" s="6"/>
      <c r="I16" s="3"/>
    </row>
    <row r="17" spans="1:9" ht="15.75" thickBot="1" x14ac:dyDescent="0.3">
      <c r="A17" s="1" t="s">
        <v>18</v>
      </c>
      <c r="B17" s="1"/>
      <c r="D17" s="10">
        <v>0</v>
      </c>
      <c r="E17" s="8">
        <v>8702</v>
      </c>
      <c r="F17" s="8">
        <v>0</v>
      </c>
      <c r="G17" s="8">
        <f>D17+E17+F17</f>
        <v>8702</v>
      </c>
      <c r="H17" s="11">
        <v>7392</v>
      </c>
      <c r="I17" s="3"/>
    </row>
    <row r="18" spans="1:9" ht="15.75" thickBot="1" x14ac:dyDescent="0.3">
      <c r="A18" s="1" t="s">
        <v>19</v>
      </c>
      <c r="D18" s="6">
        <v>0</v>
      </c>
      <c r="E18" s="6">
        <v>431.67</v>
      </c>
      <c r="F18" s="6">
        <v>165</v>
      </c>
      <c r="G18" s="8">
        <f>D18+E18+F18</f>
        <v>596.67000000000007</v>
      </c>
      <c r="H18" s="6">
        <v>0</v>
      </c>
      <c r="I18" s="3"/>
    </row>
    <row r="19" spans="1:9" ht="15.75" thickBot="1" x14ac:dyDescent="0.3">
      <c r="A19" s="1" t="s">
        <v>20</v>
      </c>
      <c r="B19" s="1"/>
      <c r="D19" s="7">
        <f>D15+D17</f>
        <v>24652.85</v>
      </c>
      <c r="E19" s="8">
        <f>E18+E17+E15</f>
        <v>29285.97</v>
      </c>
      <c r="F19" s="8">
        <f>F18+F17+F15</f>
        <v>8130.25</v>
      </c>
      <c r="G19" s="9">
        <f>SUM(G15:G18)</f>
        <v>62069.07</v>
      </c>
      <c r="H19" s="9">
        <f>SUM(H15:H18)</f>
        <v>62659</v>
      </c>
      <c r="I19" s="3"/>
    </row>
    <row r="20" spans="1:9" ht="15" x14ac:dyDescent="0.25">
      <c r="D20" s="6"/>
      <c r="E20" s="6"/>
      <c r="F20" s="6"/>
      <c r="G20" s="6"/>
      <c r="H20" s="6"/>
      <c r="I20" s="3"/>
    </row>
    <row r="21" spans="1:9" ht="15" x14ac:dyDescent="0.25">
      <c r="A21" s="1" t="s">
        <v>21</v>
      </c>
      <c r="B21" s="1"/>
      <c r="C21" s="1"/>
      <c r="D21" s="6"/>
      <c r="E21" s="6"/>
      <c r="F21" s="6"/>
      <c r="G21" s="6"/>
      <c r="H21" s="6"/>
      <c r="I21" s="3"/>
    </row>
    <row r="22" spans="1:9" ht="15" x14ac:dyDescent="0.25">
      <c r="D22" s="6"/>
      <c r="E22" s="6"/>
      <c r="F22" s="6"/>
      <c r="G22" s="6"/>
      <c r="H22" s="6"/>
      <c r="I22" s="3"/>
    </row>
    <row r="23" spans="1:9" ht="15" x14ac:dyDescent="0.25">
      <c r="A23" s="2" t="s">
        <v>12</v>
      </c>
      <c r="D23" s="6">
        <f>+[2]Ledger!H6+[2]Ledger!H26+[2]Ledger!H27</f>
        <v>346.61</v>
      </c>
      <c r="E23" s="6">
        <v>0</v>
      </c>
      <c r="F23" s="6">
        <v>0</v>
      </c>
      <c r="G23" s="6">
        <f t="shared" ref="G23:G27" si="1">+D23+E23</f>
        <v>346.61</v>
      </c>
      <c r="H23" s="6">
        <v>2000</v>
      </c>
      <c r="I23" s="3"/>
    </row>
    <row r="24" spans="1:9" ht="15" x14ac:dyDescent="0.25">
      <c r="A24" s="2" t="s">
        <v>13</v>
      </c>
      <c r="D24" s="6">
        <f>+[2]Ledger!H8+[2]Ledger!H13+[2]Ledger!H14+[2]Ledger!H17+[2]Ledger!H21+[2]Ledger!H28+[2]Ledger!H29+[2]Ledger!H33+[2]Ledger!H35+[2]Ledger!H45+[2]Ledger!H46+[2]Ledger!H47+[2]Ledger!H51+[2]Ledger!H52</f>
        <v>5440.83</v>
      </c>
      <c r="E24" s="6">
        <f>+[2]Ledger!H62+[2]Ledger!H64</f>
        <v>924.26</v>
      </c>
      <c r="F24" s="6">
        <v>0</v>
      </c>
      <c r="G24" s="6">
        <f t="shared" si="1"/>
        <v>6365.09</v>
      </c>
      <c r="H24" s="6">
        <v>7567</v>
      </c>
      <c r="I24" s="3"/>
    </row>
    <row r="25" spans="1:9" ht="15" x14ac:dyDescent="0.25">
      <c r="A25" s="2" t="s">
        <v>14</v>
      </c>
      <c r="D25" s="6">
        <v>0</v>
      </c>
      <c r="E25" s="6">
        <v>2464.71</v>
      </c>
      <c r="F25" s="6">
        <f>G25-E25</f>
        <v>3739.8599999999997</v>
      </c>
      <c r="G25" s="6">
        <v>6204.57</v>
      </c>
      <c r="H25" s="6">
        <v>6200</v>
      </c>
      <c r="I25" s="3"/>
    </row>
    <row r="26" spans="1:9" ht="15" x14ac:dyDescent="0.25">
      <c r="A26" s="2" t="s">
        <v>15</v>
      </c>
      <c r="D26" s="6">
        <v>0</v>
      </c>
      <c r="E26" s="6">
        <v>0</v>
      </c>
      <c r="F26" s="6">
        <v>2278.9299999999998</v>
      </c>
      <c r="G26" s="6">
        <v>2278.9299999999998</v>
      </c>
      <c r="H26" s="6">
        <v>6000</v>
      </c>
      <c r="I26" s="3"/>
    </row>
    <row r="27" spans="1:9" ht="15" x14ac:dyDescent="0.25">
      <c r="A27" s="2" t="s">
        <v>22</v>
      </c>
      <c r="D27" s="6">
        <v>0</v>
      </c>
      <c r="E27" s="6">
        <v>0</v>
      </c>
      <c r="F27" s="6"/>
      <c r="G27" s="6">
        <f t="shared" si="1"/>
        <v>0</v>
      </c>
      <c r="H27" s="6">
        <v>500</v>
      </c>
      <c r="I27" s="3"/>
    </row>
    <row r="28" spans="1:9" ht="15.75" thickBot="1" x14ac:dyDescent="0.3">
      <c r="D28" s="6"/>
      <c r="E28" s="6"/>
      <c r="F28" s="6"/>
      <c r="G28" s="6"/>
      <c r="H28" s="6"/>
      <c r="I28" s="3"/>
    </row>
    <row r="29" spans="1:9" ht="15.75" thickBot="1" x14ac:dyDescent="0.3">
      <c r="A29" s="1" t="s">
        <v>23</v>
      </c>
      <c r="B29" s="1"/>
      <c r="C29" s="1"/>
      <c r="D29" s="7">
        <f>SUM(D23:D28)</f>
        <v>5787.44</v>
      </c>
      <c r="E29" s="10">
        <f>SUM(E23:E28)</f>
        <v>3388.9700000000003</v>
      </c>
      <c r="F29" s="10">
        <f>SUM(F23:F28)</f>
        <v>6018.7899999999991</v>
      </c>
      <c r="G29" s="8">
        <f>SUM(G23:G28)</f>
        <v>15195.2</v>
      </c>
      <c r="H29" s="11">
        <f>SUM(H23:H28)</f>
        <v>22267</v>
      </c>
      <c r="I29" s="3"/>
    </row>
    <row r="30" spans="1:9" ht="15.75" thickBot="1" x14ac:dyDescent="0.3">
      <c r="D30" s="6"/>
      <c r="E30" s="6"/>
      <c r="F30" s="6"/>
      <c r="G30" s="6"/>
      <c r="H30" s="6"/>
    </row>
    <row r="31" spans="1:9" ht="15.75" thickBot="1" x14ac:dyDescent="0.3">
      <c r="A31" s="1" t="s">
        <v>24</v>
      </c>
      <c r="D31" s="7">
        <v>0</v>
      </c>
      <c r="E31" s="10">
        <f>+[2]Ledger!H57+[2]Ledger!H58</f>
        <v>2318.38</v>
      </c>
      <c r="F31" s="12">
        <v>6346.34</v>
      </c>
      <c r="G31" s="8">
        <f>E31+F31</f>
        <v>8664.7200000000012</v>
      </c>
      <c r="H31" s="11">
        <v>7392</v>
      </c>
    </row>
    <row r="32" spans="1:9" ht="15.75" thickBot="1" x14ac:dyDescent="0.3">
      <c r="D32" s="6"/>
      <c r="E32" s="6"/>
      <c r="F32" s="6"/>
      <c r="G32" s="6"/>
      <c r="H32" s="6"/>
    </row>
    <row r="33" spans="1:10" ht="15.75" thickBot="1" x14ac:dyDescent="0.3">
      <c r="A33" s="1" t="s">
        <v>25</v>
      </c>
      <c r="D33" s="7">
        <f>D29+D31</f>
        <v>5787.44</v>
      </c>
      <c r="E33" s="10">
        <f>E31+E29</f>
        <v>5707.35</v>
      </c>
      <c r="F33" s="10">
        <f>F31+F29</f>
        <v>12365.13</v>
      </c>
      <c r="G33" s="8">
        <f>G31+G29</f>
        <v>23859.920000000002</v>
      </c>
      <c r="H33" s="11">
        <f>H31+H29</f>
        <v>29659</v>
      </c>
      <c r="J33" s="13"/>
    </row>
    <row r="34" spans="1:10" ht="15" x14ac:dyDescent="0.25">
      <c r="D34" s="6"/>
      <c r="E34" s="6"/>
      <c r="F34" s="6"/>
      <c r="G34" s="6"/>
      <c r="H34" s="6"/>
    </row>
    <row r="35" spans="1:10" ht="15" x14ac:dyDescent="0.25">
      <c r="A35" s="1" t="s">
        <v>26</v>
      </c>
      <c r="D35" s="6"/>
      <c r="E35" s="6"/>
      <c r="F35" s="6"/>
      <c r="G35" s="6"/>
      <c r="H35" s="6"/>
    </row>
    <row r="36" spans="1:10" ht="15" x14ac:dyDescent="0.25">
      <c r="D36" s="6"/>
      <c r="E36" s="6"/>
      <c r="F36" s="6"/>
      <c r="G36" s="6"/>
      <c r="H36" s="6"/>
    </row>
    <row r="37" spans="1:10" ht="15" x14ac:dyDescent="0.25">
      <c r="A37" s="2" t="s">
        <v>27</v>
      </c>
      <c r="D37" s="6">
        <v>0</v>
      </c>
      <c r="E37" s="6">
        <v>0</v>
      </c>
      <c r="F37" s="6">
        <v>484.12</v>
      </c>
      <c r="G37" s="6">
        <f>+D37+E37</f>
        <v>0</v>
      </c>
      <c r="H37" s="6">
        <v>400</v>
      </c>
    </row>
    <row r="38" spans="1:10" ht="15" x14ac:dyDescent="0.25">
      <c r="A38" s="2" t="s">
        <v>28</v>
      </c>
      <c r="D38" s="6">
        <v>0</v>
      </c>
      <c r="E38" s="6">
        <v>0</v>
      </c>
      <c r="F38" s="6">
        <v>0</v>
      </c>
      <c r="G38" s="6">
        <f t="shared" ref="G38:G40" si="2">+D38+E38</f>
        <v>0</v>
      </c>
      <c r="H38" s="6">
        <v>1000</v>
      </c>
    </row>
    <row r="39" spans="1:10" ht="15" x14ac:dyDescent="0.25">
      <c r="A39" s="2" t="s">
        <v>29</v>
      </c>
      <c r="D39" s="6">
        <v>0</v>
      </c>
      <c r="E39" s="6">
        <v>0</v>
      </c>
      <c r="F39" s="6">
        <v>0</v>
      </c>
      <c r="G39" s="6">
        <f t="shared" si="2"/>
        <v>0</v>
      </c>
      <c r="H39" s="6">
        <v>500</v>
      </c>
    </row>
    <row r="40" spans="1:10" ht="15" x14ac:dyDescent="0.25">
      <c r="A40" s="2" t="s">
        <v>30</v>
      </c>
      <c r="D40" s="6">
        <v>0</v>
      </c>
      <c r="E40" s="6">
        <v>463.3</v>
      </c>
      <c r="F40" s="6">
        <v>0</v>
      </c>
      <c r="G40" s="6">
        <f t="shared" si="2"/>
        <v>463.3</v>
      </c>
      <c r="H40" s="6">
        <v>400</v>
      </c>
    </row>
    <row r="41" spans="1:10" ht="15" x14ac:dyDescent="0.25">
      <c r="A41" s="2" t="s">
        <v>31</v>
      </c>
      <c r="D41" s="6">
        <f>+[2]Ledger!E22+[2]Ledger!E38+[2]Ledger!E53</f>
        <v>135.25</v>
      </c>
      <c r="E41" s="6">
        <v>97.95</v>
      </c>
      <c r="F41" s="6">
        <v>9</v>
      </c>
      <c r="G41" s="6">
        <f>D41+E41+F41</f>
        <v>242.2</v>
      </c>
      <c r="H41" s="6">
        <v>450</v>
      </c>
    </row>
    <row r="42" spans="1:10" ht="15" x14ac:dyDescent="0.25">
      <c r="A42" s="2" t="s">
        <v>32</v>
      </c>
      <c r="D42" s="6">
        <f>+[2]Ledger!H36</f>
        <v>63.48</v>
      </c>
      <c r="E42" s="6">
        <v>0</v>
      </c>
      <c r="F42" s="6">
        <v>0</v>
      </c>
      <c r="G42" s="6">
        <f>D42+E42+F42</f>
        <v>63.48</v>
      </c>
      <c r="H42" s="6">
        <v>0</v>
      </c>
    </row>
    <row r="43" spans="1:10" ht="15" x14ac:dyDescent="0.25">
      <c r="A43" s="2" t="s">
        <v>33</v>
      </c>
      <c r="D43" s="6">
        <f>+[2]Ledger!H30+[2]Ledger!H31+[2]Ledger!H37+[2]Ledger!H49+[2]Ledger!H50</f>
        <v>712.07999999999993</v>
      </c>
      <c r="E43" s="6">
        <v>0</v>
      </c>
      <c r="F43" s="6">
        <v>27.34</v>
      </c>
      <c r="G43" s="6">
        <f>D43+E43+F43</f>
        <v>739.42</v>
      </c>
      <c r="H43" s="6">
        <v>4900</v>
      </c>
    </row>
    <row r="44" spans="1:10" ht="15" x14ac:dyDescent="0.25">
      <c r="A44" s="2" t="s">
        <v>34</v>
      </c>
      <c r="D44" s="6">
        <v>0</v>
      </c>
      <c r="E44" s="6">
        <v>0</v>
      </c>
      <c r="F44" s="6">
        <v>1375</v>
      </c>
      <c r="G44" s="6">
        <f>D44+E44+F44</f>
        <v>1375</v>
      </c>
      <c r="H44" s="6">
        <v>1375</v>
      </c>
    </row>
    <row r="45" spans="1:10" ht="15" x14ac:dyDescent="0.25">
      <c r="A45" s="2" t="s">
        <v>35</v>
      </c>
      <c r="D45" s="6">
        <v>0</v>
      </c>
      <c r="E45" s="6">
        <f>+[2]Ledger!H70</f>
        <v>678.91</v>
      </c>
      <c r="F45" s="6">
        <v>532.58000000000004</v>
      </c>
      <c r="G45" s="6">
        <f>D45+E45+F45</f>
        <v>1211.49</v>
      </c>
      <c r="H45" s="6">
        <v>2000</v>
      </c>
    </row>
    <row r="46" spans="1:10" ht="15" x14ac:dyDescent="0.25">
      <c r="A46" s="2" t="s">
        <v>36</v>
      </c>
      <c r="D46" s="6">
        <v>0</v>
      </c>
      <c r="E46" s="6">
        <v>0</v>
      </c>
      <c r="F46" s="6">
        <v>0</v>
      </c>
      <c r="G46" s="6">
        <f t="shared" ref="G46:G59" si="3">D46+E46+F46</f>
        <v>0</v>
      </c>
      <c r="H46" s="6">
        <v>500</v>
      </c>
    </row>
    <row r="47" spans="1:10" ht="15" x14ac:dyDescent="0.25">
      <c r="A47" s="2" t="s">
        <v>37</v>
      </c>
      <c r="D47" s="6">
        <v>0</v>
      </c>
      <c r="E47" s="6">
        <v>0</v>
      </c>
      <c r="F47" s="6">
        <v>0</v>
      </c>
      <c r="G47" s="6">
        <f t="shared" si="3"/>
        <v>0</v>
      </c>
      <c r="H47" s="6">
        <v>1660</v>
      </c>
    </row>
    <row r="48" spans="1:10" ht="15" x14ac:dyDescent="0.25">
      <c r="A48" s="2" t="s">
        <v>38</v>
      </c>
      <c r="D48" s="6">
        <v>0</v>
      </c>
      <c r="E48" s="6">
        <v>0</v>
      </c>
      <c r="F48" s="6">
        <v>0</v>
      </c>
      <c r="G48" s="6">
        <f t="shared" si="3"/>
        <v>0</v>
      </c>
      <c r="H48" s="6">
        <v>950</v>
      </c>
    </row>
    <row r="49" spans="1:8" ht="15" x14ac:dyDescent="0.25">
      <c r="A49" s="2" t="s">
        <v>39</v>
      </c>
      <c r="D49" s="6">
        <v>0</v>
      </c>
      <c r="E49" s="6">
        <v>0</v>
      </c>
      <c r="F49" s="6">
        <v>668.75</v>
      </c>
      <c r="G49" s="6">
        <f t="shared" si="3"/>
        <v>668.75</v>
      </c>
      <c r="H49" s="6">
        <v>1000</v>
      </c>
    </row>
    <row r="50" spans="1:8" ht="15" x14ac:dyDescent="0.25">
      <c r="A50" s="2" t="s">
        <v>40</v>
      </c>
      <c r="D50" s="6">
        <v>0</v>
      </c>
      <c r="E50" s="6">
        <v>0</v>
      </c>
      <c r="F50" s="6">
        <v>6838</v>
      </c>
      <c r="G50" s="6">
        <f t="shared" si="3"/>
        <v>6838</v>
      </c>
      <c r="H50" s="6">
        <v>7000</v>
      </c>
    </row>
    <row r="51" spans="1:8" ht="15" x14ac:dyDescent="0.25">
      <c r="A51" s="2" t="s">
        <v>41</v>
      </c>
      <c r="D51" s="6">
        <v>0</v>
      </c>
      <c r="E51" s="6">
        <v>0</v>
      </c>
      <c r="F51" s="6">
        <v>0</v>
      </c>
      <c r="G51" s="6">
        <f t="shared" si="3"/>
        <v>0</v>
      </c>
      <c r="H51" s="6">
        <v>150</v>
      </c>
    </row>
    <row r="52" spans="1:8" ht="15" x14ac:dyDescent="0.25">
      <c r="A52" s="2" t="s">
        <v>42</v>
      </c>
      <c r="D52" s="6">
        <v>0</v>
      </c>
      <c r="E52" s="6">
        <v>155</v>
      </c>
      <c r="F52" s="6">
        <v>0</v>
      </c>
      <c r="G52" s="6">
        <f t="shared" si="3"/>
        <v>155</v>
      </c>
      <c r="H52" s="6">
        <v>400</v>
      </c>
    </row>
    <row r="53" spans="1:8" ht="15" x14ac:dyDescent="0.25">
      <c r="A53" s="2" t="s">
        <v>43</v>
      </c>
      <c r="D53" s="6">
        <v>0</v>
      </c>
      <c r="E53" s="6">
        <f>+[2]Ledger!H63</f>
        <v>0</v>
      </c>
      <c r="F53" s="6">
        <v>0</v>
      </c>
      <c r="G53" s="6">
        <f t="shared" si="3"/>
        <v>0</v>
      </c>
      <c r="H53" s="6">
        <v>1000</v>
      </c>
    </row>
    <row r="54" spans="1:8" ht="15" x14ac:dyDescent="0.25">
      <c r="A54" s="2" t="s">
        <v>44</v>
      </c>
      <c r="D54" s="6">
        <v>0</v>
      </c>
      <c r="E54" s="6">
        <v>0</v>
      </c>
      <c r="F54" s="6">
        <v>0</v>
      </c>
      <c r="G54" s="6">
        <f t="shared" si="3"/>
        <v>0</v>
      </c>
      <c r="H54" s="6">
        <v>300</v>
      </c>
    </row>
    <row r="55" spans="1:8" ht="15" x14ac:dyDescent="0.25">
      <c r="A55" s="2" t="s">
        <v>45</v>
      </c>
      <c r="D55" s="6">
        <v>0</v>
      </c>
      <c r="E55" s="6">
        <v>0</v>
      </c>
      <c r="F55" s="6">
        <v>0</v>
      </c>
      <c r="G55" s="6">
        <f t="shared" si="3"/>
        <v>0</v>
      </c>
      <c r="H55" s="6">
        <v>2000</v>
      </c>
    </row>
    <row r="56" spans="1:8" ht="15" x14ac:dyDescent="0.25">
      <c r="A56" s="2" t="s">
        <v>46</v>
      </c>
      <c r="D56" s="6">
        <v>0</v>
      </c>
      <c r="E56" s="6">
        <v>0</v>
      </c>
      <c r="F56" s="6">
        <v>0</v>
      </c>
      <c r="G56" s="6">
        <f t="shared" si="3"/>
        <v>0</v>
      </c>
      <c r="H56" s="6">
        <v>5000</v>
      </c>
    </row>
    <row r="57" spans="1:8" ht="15" x14ac:dyDescent="0.25">
      <c r="A57" s="2" t="s">
        <v>47</v>
      </c>
      <c r="D57" s="6">
        <v>0</v>
      </c>
      <c r="E57" s="6">
        <v>1990</v>
      </c>
      <c r="F57" s="6">
        <v>0</v>
      </c>
      <c r="G57" s="6">
        <f t="shared" si="3"/>
        <v>1990</v>
      </c>
      <c r="H57" s="6">
        <v>3600</v>
      </c>
    </row>
    <row r="58" spans="1:8" ht="15" x14ac:dyDescent="0.25">
      <c r="A58" s="2" t="s">
        <v>48</v>
      </c>
      <c r="D58" s="6">
        <v>0</v>
      </c>
      <c r="E58" s="6">
        <v>0</v>
      </c>
      <c r="F58" s="6">
        <v>144</v>
      </c>
      <c r="G58" s="6">
        <f t="shared" si="3"/>
        <v>144</v>
      </c>
      <c r="H58" s="6">
        <v>50</v>
      </c>
    </row>
    <row r="59" spans="1:8" ht="15.75" thickBot="1" x14ac:dyDescent="0.3">
      <c r="A59" s="2" t="s">
        <v>49</v>
      </c>
      <c r="D59" s="6">
        <v>0</v>
      </c>
      <c r="E59" s="6">
        <v>0</v>
      </c>
      <c r="F59" s="6">
        <v>0</v>
      </c>
      <c r="G59" s="6">
        <f t="shared" si="3"/>
        <v>0</v>
      </c>
      <c r="H59" s="6">
        <v>2400</v>
      </c>
    </row>
    <row r="60" spans="1:8" ht="15.75" thickBot="1" x14ac:dyDescent="0.3">
      <c r="A60" s="1" t="s">
        <v>50</v>
      </c>
      <c r="D60" s="14">
        <f>SUM(D41:D59)</f>
        <v>910.81</v>
      </c>
      <c r="E60" s="15">
        <f>SUM(E41:E59)</f>
        <v>2921.86</v>
      </c>
      <c r="F60" s="15">
        <f>SUM(F41:F59)</f>
        <v>9594.67</v>
      </c>
      <c r="G60" s="15">
        <f>SUM(G41:G59)</f>
        <v>13427.34</v>
      </c>
      <c r="H60" s="16">
        <f>SUM(H37:H59)</f>
        <v>37035</v>
      </c>
    </row>
    <row r="61" spans="1:8" ht="15.75" thickBot="1" x14ac:dyDescent="0.3">
      <c r="A61" s="1" t="s">
        <v>51</v>
      </c>
      <c r="D61" s="10">
        <f>D60+D33</f>
        <v>6698.25</v>
      </c>
      <c r="E61" s="8">
        <f>E60+E33</f>
        <v>8629.2100000000009</v>
      </c>
      <c r="F61" s="8">
        <f>F60+F33</f>
        <v>21959.8</v>
      </c>
      <c r="G61" s="8">
        <f>G60+G33</f>
        <v>37287.26</v>
      </c>
      <c r="H61" s="11">
        <f>H60+H33</f>
        <v>66694</v>
      </c>
    </row>
    <row r="62" spans="1:8" ht="15" x14ac:dyDescent="0.25">
      <c r="A62" s="1"/>
      <c r="D62" s="17"/>
      <c r="E62" s="17"/>
      <c r="F62" s="17"/>
      <c r="G62" s="17"/>
      <c r="H62" s="17"/>
    </row>
    <row r="63" spans="1:8" ht="15.75" thickBot="1" x14ac:dyDescent="0.3">
      <c r="A63" s="1"/>
      <c r="D63" s="17"/>
      <c r="E63" s="17"/>
      <c r="F63" s="17"/>
      <c r="G63" s="17"/>
      <c r="H63" s="17"/>
    </row>
    <row r="64" spans="1:8" ht="15.75" thickBot="1" x14ac:dyDescent="0.3">
      <c r="A64" s="1" t="s">
        <v>52</v>
      </c>
      <c r="B64" s="1"/>
      <c r="D64" s="10">
        <f>D4+D19-D61</f>
        <v>37406.36</v>
      </c>
      <c r="E64" s="8">
        <f>D64+E19-E61</f>
        <v>58063.12</v>
      </c>
      <c r="F64" s="8">
        <f>E64+F19-F61</f>
        <v>44233.569999999992</v>
      </c>
      <c r="G64" s="8">
        <f>D4+G19-G61</f>
        <v>44233.57</v>
      </c>
      <c r="H64" s="11">
        <f>D4+H19-H61</f>
        <v>15416.759999999995</v>
      </c>
    </row>
    <row r="65" spans="1:8" ht="15" x14ac:dyDescent="0.25">
      <c r="A65" s="1" t="s">
        <v>53</v>
      </c>
      <c r="B65" s="1"/>
      <c r="D65" s="18">
        <v>5000</v>
      </c>
      <c r="E65" s="18">
        <v>5000</v>
      </c>
      <c r="F65" s="18">
        <v>5000</v>
      </c>
      <c r="G65" s="18">
        <v>5000</v>
      </c>
      <c r="H65" s="18">
        <v>5000</v>
      </c>
    </row>
    <row r="66" spans="1:8" ht="15" x14ac:dyDescent="0.25">
      <c r="A66" s="1" t="s">
        <v>54</v>
      </c>
      <c r="B66" s="1"/>
      <c r="D66" s="19">
        <v>2309.3200000000002</v>
      </c>
      <c r="E66" s="19">
        <v>2309.3200000000002</v>
      </c>
      <c r="F66" s="19">
        <v>2346.6</v>
      </c>
      <c r="G66" s="19">
        <v>2346.6</v>
      </c>
      <c r="H66" s="19">
        <v>2346.6</v>
      </c>
    </row>
    <row r="67" spans="1:8" ht="15.75" thickBot="1" x14ac:dyDescent="0.3">
      <c r="A67" s="1" t="s">
        <v>55</v>
      </c>
      <c r="B67" s="1"/>
      <c r="D67" s="20">
        <v>4893.99</v>
      </c>
      <c r="E67" s="20">
        <v>1900</v>
      </c>
      <c r="F67" s="20">
        <v>0</v>
      </c>
      <c r="G67" s="20">
        <f>E67+D67</f>
        <v>6793.99</v>
      </c>
      <c r="H67" s="20">
        <v>6793.99</v>
      </c>
    </row>
    <row r="68" spans="1:8" ht="15.75" thickBot="1" x14ac:dyDescent="0.3">
      <c r="A68" s="1" t="s">
        <v>56</v>
      </c>
      <c r="B68" s="1"/>
      <c r="D68" s="10">
        <f>D64-D65-D66-D67</f>
        <v>25203.050000000003</v>
      </c>
      <c r="E68" s="8">
        <f t="shared" ref="E68:H68" si="4">E64-E65-E66-E67</f>
        <v>48853.8</v>
      </c>
      <c r="F68" s="8">
        <f t="shared" si="4"/>
        <v>36886.969999999994</v>
      </c>
      <c r="G68" s="8">
        <f t="shared" si="4"/>
        <v>30092.980000000003</v>
      </c>
      <c r="H68" s="11">
        <f t="shared" si="4"/>
        <v>1276.1699999999946</v>
      </c>
    </row>
    <row r="69" spans="1:8" ht="15" x14ac:dyDescent="0.25">
      <c r="D69" s="3"/>
      <c r="E69" s="3"/>
      <c r="F69" s="3"/>
      <c r="G69" s="3"/>
      <c r="H69" s="3"/>
    </row>
    <row r="70" spans="1:8" ht="15" x14ac:dyDescent="0.25">
      <c r="D70" s="3"/>
      <c r="E70" s="3"/>
      <c r="F70" s="3"/>
      <c r="G70" s="3"/>
      <c r="H70" s="3"/>
    </row>
    <row r="72" spans="1:8" x14ac:dyDescent="0.2">
      <c r="D72" s="13"/>
    </row>
  </sheetData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2017-2018 May 2018</vt:lpstr>
      <vt:lpstr> Operating Budget TCDSB May2018</vt:lpstr>
      <vt:lpstr>Sheet1</vt:lpstr>
      <vt:lpstr>' Operating Budget TCDSB May2018'!Print_Area</vt:lpstr>
      <vt:lpstr>'Budget 2017-2018 May 2018'!Print_Area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Nadia Niccoli</cp:lastModifiedBy>
  <dcterms:created xsi:type="dcterms:W3CDTF">2018-06-05T13:16:02Z</dcterms:created>
  <dcterms:modified xsi:type="dcterms:W3CDTF">2018-06-08T15:44:31Z</dcterms:modified>
</cp:coreProperties>
</file>